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20" firstSheet="1"/>
  </bookViews>
  <sheets>
    <sheet name="Data" sheetId="2" r:id="rId1"/>
    <sheet name="Varieties" sheetId="3" r:id="rId2"/>
    <sheet name="Malts" sheetId="9" r:id="rId3"/>
    <sheet name="Descriptors" sheetId="6" r:id="rId4"/>
    <sheet name="descriptors per person" sheetId="8" r:id="rId5"/>
  </sheets>
  <definedNames>
    <definedName name="_xlnm._FilterDatabase" localSheetId="0" hidden="1">Data!$A$1:$AN$177</definedName>
    <definedName name="_xlnm._FilterDatabase" localSheetId="2" hidden="1">Malts!$A$1:$A$36</definedName>
    <definedName name="_xlnm._FilterDatabase" localSheetId="1" hidden="1">Varieties!$A$1:$A$43</definedName>
  </definedNames>
  <calcPr calcId="152511"/>
</workbook>
</file>

<file path=xl/calcChain.xml><?xml version="1.0" encoding="utf-8"?>
<calcChain xmlns="http://schemas.openxmlformats.org/spreadsheetml/2006/main">
  <c r="C195" i="2" l="1"/>
  <c r="E5" i="9" l="1"/>
  <c r="E6" i="9"/>
  <c r="E7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4" i="9"/>
  <c r="E12" i="9"/>
  <c r="E3" i="9"/>
  <c r="E11" i="9"/>
  <c r="E2" i="9"/>
  <c r="E10" i="9"/>
  <c r="E1" i="9"/>
  <c r="E9" i="9"/>
  <c r="E8" i="9"/>
  <c r="E11" i="3"/>
  <c r="E34" i="3"/>
  <c r="E33" i="3"/>
  <c r="E32" i="3"/>
  <c r="E10" i="3"/>
  <c r="E31" i="3"/>
  <c r="E12" i="3"/>
  <c r="E13" i="3"/>
  <c r="E3" i="3"/>
  <c r="C8" i="2" l="1"/>
  <c r="C7" i="2"/>
  <c r="C6" i="2"/>
  <c r="B6" i="2" s="1"/>
  <c r="C5" i="2" l="1"/>
  <c r="C4" i="2"/>
  <c r="C3" i="2"/>
  <c r="B3" i="2" l="1"/>
  <c r="I23" i="3"/>
  <c r="C2" i="2"/>
  <c r="E7" i="3"/>
  <c r="E19" i="3"/>
  <c r="E23" i="3" l="1"/>
  <c r="E20" i="3"/>
  <c r="E4" i="3"/>
  <c r="E15" i="3"/>
  <c r="E18" i="3"/>
  <c r="E22" i="3"/>
  <c r="E17" i="3"/>
  <c r="E16" i="3"/>
  <c r="E8" i="3"/>
  <c r="E2" i="3"/>
  <c r="E30" i="3"/>
  <c r="E29" i="3"/>
  <c r="E6" i="3"/>
  <c r="E5" i="3"/>
  <c r="E21" i="3"/>
  <c r="E9" i="3"/>
  <c r="E28" i="3"/>
  <c r="E27" i="3"/>
  <c r="E26" i="3"/>
  <c r="E25" i="3"/>
  <c r="E1" i="3"/>
  <c r="E24" i="3"/>
  <c r="E14" i="3"/>
  <c r="C194" i="2" l="1"/>
  <c r="AI1" i="2"/>
  <c r="AJ1" i="2" s="1"/>
  <c r="AK1" i="2" s="1"/>
  <c r="AL1" i="2" s="1"/>
  <c r="AM1" i="2" s="1"/>
  <c r="AN1" i="2" s="1"/>
  <c r="B28" i="6"/>
  <c r="B29" i="6"/>
  <c r="B30" i="6"/>
  <c r="B31" i="6"/>
  <c r="B23" i="6"/>
  <c r="B24" i="6"/>
  <c r="B25" i="6"/>
  <c r="B26" i="6"/>
  <c r="B27" i="6"/>
  <c r="A28" i="6"/>
  <c r="A23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U184" i="2"/>
  <c r="C69" i="2"/>
  <c r="C72" i="2"/>
  <c r="C71" i="2"/>
  <c r="C70" i="2"/>
  <c r="C68" i="2"/>
  <c r="C67" i="2"/>
  <c r="C66" i="2"/>
  <c r="C61" i="2"/>
  <c r="C48" i="2"/>
  <c r="C38" i="2"/>
  <c r="C37" i="2"/>
  <c r="C36" i="2"/>
  <c r="C27" i="2"/>
  <c r="C26" i="2"/>
  <c r="C25" i="2"/>
  <c r="AL184" i="2"/>
  <c r="AK184" i="2"/>
  <c r="AJ184" i="2"/>
  <c r="AI184" i="2"/>
  <c r="C192" i="2"/>
  <c r="C176" i="2"/>
  <c r="C175" i="2"/>
  <c r="C174" i="2"/>
  <c r="AM184" i="2"/>
  <c r="AN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S184" i="2"/>
  <c r="R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P184" i="2"/>
  <c r="C177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65" i="2"/>
  <c r="C64" i="2"/>
  <c r="C63" i="2"/>
  <c r="C62" i="2"/>
  <c r="C60" i="2"/>
  <c r="C59" i="2"/>
  <c r="C58" i="2"/>
  <c r="C57" i="2"/>
  <c r="C56" i="2"/>
  <c r="C55" i="2"/>
  <c r="C54" i="2"/>
  <c r="C53" i="2"/>
  <c r="C52" i="2"/>
  <c r="C51" i="2"/>
  <c r="C50" i="2"/>
  <c r="C49" i="2"/>
  <c r="C47" i="2"/>
  <c r="C46" i="2"/>
  <c r="C45" i="2"/>
  <c r="C44" i="2"/>
  <c r="C43" i="2"/>
  <c r="C42" i="2"/>
  <c r="C41" i="2"/>
  <c r="C40" i="2"/>
  <c r="C39" i="2"/>
  <c r="C35" i="2"/>
  <c r="C34" i="2"/>
  <c r="C33" i="2"/>
  <c r="C32" i="2"/>
  <c r="C31" i="2"/>
  <c r="C30" i="2"/>
  <c r="C29" i="2"/>
  <c r="C28" i="2"/>
  <c r="C24" i="2"/>
  <c r="C23" i="2"/>
  <c r="C22" i="2"/>
  <c r="C21" i="2"/>
  <c r="C20" i="2"/>
  <c r="C19" i="2"/>
  <c r="D31" i="6" s="1"/>
  <c r="C18" i="2"/>
  <c r="D30" i="6" s="1"/>
  <c r="C17" i="2"/>
  <c r="D29" i="6" s="1"/>
  <c r="C16" i="2"/>
  <c r="D28" i="6" s="1"/>
  <c r="C15" i="2"/>
  <c r="C14" i="2"/>
  <c r="C27" i="6" s="1"/>
  <c r="C11" i="2"/>
  <c r="C24" i="6" s="1"/>
  <c r="C10" i="2"/>
  <c r="C23" i="6" s="1"/>
  <c r="C9" i="2"/>
  <c r="T184" i="2" l="1"/>
  <c r="C13" i="2"/>
  <c r="C26" i="6" s="1"/>
  <c r="B20" i="2"/>
  <c r="B2" i="6" s="1"/>
  <c r="B31" i="2"/>
  <c r="B3" i="6" s="1"/>
  <c r="B42" i="2"/>
  <c r="B4" i="6" s="1"/>
  <c r="B53" i="2"/>
  <c r="B5" i="6" s="1"/>
  <c r="B64" i="2"/>
  <c r="B6" i="6" s="1"/>
  <c r="B75" i="2"/>
  <c r="B7" i="6" s="1"/>
  <c r="B89" i="2"/>
  <c r="B8" i="6" s="1"/>
  <c r="B103" i="2"/>
  <c r="B9" i="6" s="1"/>
  <c r="B117" i="2"/>
  <c r="B10" i="6" s="1"/>
  <c r="B131" i="2"/>
  <c r="B11" i="6" s="1"/>
  <c r="B145" i="2"/>
  <c r="B12" i="6" s="1"/>
  <c r="B159" i="2"/>
  <c r="B13" i="6" s="1"/>
  <c r="B173" i="2"/>
  <c r="B15" i="6" s="1"/>
  <c r="B15" i="2"/>
  <c r="B168" i="2"/>
  <c r="B14" i="6" s="1"/>
  <c r="C12" i="2" l="1"/>
  <c r="Q184" i="2"/>
  <c r="C187" i="2" l="1"/>
  <c r="C184" i="2"/>
  <c r="C180" i="2"/>
  <c r="C25" i="6"/>
  <c r="B34" i="6" s="1"/>
  <c r="C186" i="2"/>
  <c r="B9" i="2"/>
  <c r="B1" i="6" s="1"/>
  <c r="C182" i="2"/>
  <c r="C185" i="2"/>
  <c r="C181" i="2"/>
</calcChain>
</file>

<file path=xl/sharedStrings.xml><?xml version="1.0" encoding="utf-8"?>
<sst xmlns="http://schemas.openxmlformats.org/spreadsheetml/2006/main" count="368" uniqueCount="239">
  <si>
    <t>Bitterness</t>
  </si>
  <si>
    <t>smooth</t>
  </si>
  <si>
    <t>harsh</t>
  </si>
  <si>
    <t>acrid</t>
  </si>
  <si>
    <t>Citrus</t>
  </si>
  <si>
    <t>Floral</t>
  </si>
  <si>
    <t>Tropical Fruit</t>
  </si>
  <si>
    <t>Earthy</t>
  </si>
  <si>
    <t>lingering</t>
  </si>
  <si>
    <t>Woody</t>
  </si>
  <si>
    <t>Animal</t>
  </si>
  <si>
    <t>Spice</t>
  </si>
  <si>
    <t>Vegetable</t>
  </si>
  <si>
    <t>orange</t>
  </si>
  <si>
    <t>grapefruit</t>
  </si>
  <si>
    <t>lemon</t>
  </si>
  <si>
    <t>lime</t>
  </si>
  <si>
    <t>tangerine</t>
  </si>
  <si>
    <t>mango</t>
  </si>
  <si>
    <t>guava</t>
  </si>
  <si>
    <t>kiwi</t>
  </si>
  <si>
    <t>grape</t>
  </si>
  <si>
    <t>blueberry</t>
  </si>
  <si>
    <t>strawberry</t>
  </si>
  <si>
    <t>cherry</t>
  </si>
  <si>
    <t>peach</t>
  </si>
  <si>
    <t>apricot</t>
  </si>
  <si>
    <t>cantaloupe</t>
  </si>
  <si>
    <t>pear</t>
  </si>
  <si>
    <t>apple</t>
  </si>
  <si>
    <t>raisin</t>
  </si>
  <si>
    <t>prune</t>
  </si>
  <si>
    <t>banana</t>
  </si>
  <si>
    <t>pineapple</t>
  </si>
  <si>
    <t>green apple</t>
  </si>
  <si>
    <t>hay</t>
  </si>
  <si>
    <t>straw</t>
  </si>
  <si>
    <t>onion</t>
  </si>
  <si>
    <t>garlic</t>
  </si>
  <si>
    <t>rosemary</t>
  </si>
  <si>
    <t>cucumber</t>
  </si>
  <si>
    <t>cannabis</t>
  </si>
  <si>
    <t>celery</t>
  </si>
  <si>
    <t>horse blanket</t>
  </si>
  <si>
    <t>leather</t>
  </si>
  <si>
    <t>rose</t>
  </si>
  <si>
    <t>jasmine</t>
  </si>
  <si>
    <t>lavender</t>
  </si>
  <si>
    <t>honey</t>
  </si>
  <si>
    <t>hibiscus</t>
  </si>
  <si>
    <t>cinnamon</t>
  </si>
  <si>
    <t>clove</t>
  </si>
  <si>
    <t>allspice</t>
  </si>
  <si>
    <t>nutmeg</t>
  </si>
  <si>
    <t>licorice</t>
  </si>
  <si>
    <t>anise</t>
  </si>
  <si>
    <t>fennel</t>
  </si>
  <si>
    <t>oak</t>
  </si>
  <si>
    <t>cedar</t>
  </si>
  <si>
    <t>mildew</t>
  </si>
  <si>
    <t>perfume</t>
  </si>
  <si>
    <t>orange peel</t>
  </si>
  <si>
    <t>coriander</t>
  </si>
  <si>
    <t>vanilla</t>
  </si>
  <si>
    <t>ginger</t>
  </si>
  <si>
    <t>low</t>
  </si>
  <si>
    <t>Evaluator Name (please print):</t>
  </si>
  <si>
    <t>cabbage</t>
  </si>
  <si>
    <t>fresh cut grass</t>
  </si>
  <si>
    <t>violet</t>
  </si>
  <si>
    <t>black pepper</t>
  </si>
  <si>
    <t>blackberry</t>
  </si>
  <si>
    <t>raspberry</t>
  </si>
  <si>
    <t>black currant</t>
  </si>
  <si>
    <t>mint</t>
  </si>
  <si>
    <t>tobacco</t>
  </si>
  <si>
    <t>mushroom</t>
  </si>
  <si>
    <t>wet dog</t>
  </si>
  <si>
    <t>sherry</t>
  </si>
  <si>
    <t>caraway</t>
  </si>
  <si>
    <t>thyme</t>
  </si>
  <si>
    <t>truffles</t>
  </si>
  <si>
    <t>orange blossom</t>
  </si>
  <si>
    <t>amber</t>
  </si>
  <si>
    <t>rosewood</t>
  </si>
  <si>
    <t>frankincense</t>
  </si>
  <si>
    <t>tuberose</t>
  </si>
  <si>
    <t>carnation</t>
  </si>
  <si>
    <t>freesia</t>
  </si>
  <si>
    <t>fruit cake</t>
  </si>
  <si>
    <t>peat</t>
  </si>
  <si>
    <t>seaweed</t>
  </si>
  <si>
    <t>pencil</t>
  </si>
  <si>
    <t>wintergreen</t>
  </si>
  <si>
    <t>sweet basil</t>
  </si>
  <si>
    <t>mandarin</t>
  </si>
  <si>
    <t>bergamot</t>
  </si>
  <si>
    <t>vetiver</t>
  </si>
  <si>
    <t>patchouli</t>
  </si>
  <si>
    <t>burlap</t>
  </si>
  <si>
    <t>dirt</t>
  </si>
  <si>
    <t>fern</t>
  </si>
  <si>
    <t>plum</t>
  </si>
  <si>
    <t>dill</t>
  </si>
  <si>
    <t>gamey</t>
  </si>
  <si>
    <t>honeysuckle</t>
  </si>
  <si>
    <t>oakmoss</t>
  </si>
  <si>
    <t>muscat grape</t>
  </si>
  <si>
    <t>saffron</t>
  </si>
  <si>
    <t>linden</t>
  </si>
  <si>
    <t>cumin</t>
  </si>
  <si>
    <t>Old Fruit</t>
  </si>
  <si>
    <t>Small Fruit</t>
  </si>
  <si>
    <t>Large Fruit</t>
  </si>
  <si>
    <t>watermelon</t>
  </si>
  <si>
    <t>passion fruit</t>
  </si>
  <si>
    <t>fig</t>
  </si>
  <si>
    <t>honeydew</t>
  </si>
  <si>
    <t>port</t>
  </si>
  <si>
    <t>pomegranate</t>
  </si>
  <si>
    <t>wine</t>
  </si>
  <si>
    <t>mulberry</t>
  </si>
  <si>
    <t>Herbs</t>
  </si>
  <si>
    <t>cardamom</t>
  </si>
  <si>
    <t>must</t>
  </si>
  <si>
    <t>catty/feline</t>
  </si>
  <si>
    <t>conifer</t>
  </si>
  <si>
    <t>skunk</t>
  </si>
  <si>
    <t>hop resin</t>
  </si>
  <si>
    <t>moss</t>
  </si>
  <si>
    <t>juniper berry</t>
  </si>
  <si>
    <t>sage</t>
  </si>
  <si>
    <t>sandalwood</t>
  </si>
  <si>
    <t>goat</t>
  </si>
  <si>
    <t>resin</t>
  </si>
  <si>
    <t>sheep</t>
  </si>
  <si>
    <t>turmeric</t>
  </si>
  <si>
    <t>mold</t>
  </si>
  <si>
    <t>tomato vine</t>
  </si>
  <si>
    <t>dust</t>
  </si>
  <si>
    <t>tea</t>
  </si>
  <si>
    <t>sagebrush</t>
  </si>
  <si>
    <t>eucalyptus</t>
  </si>
  <si>
    <t>yeast</t>
  </si>
  <si>
    <t>nectarine</t>
  </si>
  <si>
    <t>Mystery Hop Guess 1:</t>
  </si>
  <si>
    <t>Mystery Hop Guess 2:</t>
  </si>
  <si>
    <t>Mystery Hop Guess 3:</t>
  </si>
  <si>
    <t>savory</t>
  </si>
  <si>
    <t>Other Taste</t>
  </si>
  <si>
    <t>sweet</t>
  </si>
  <si>
    <t>salt</t>
  </si>
  <si>
    <t>sour</t>
  </si>
  <si>
    <t>Mineral</t>
  </si>
  <si>
    <t>tin</t>
  </si>
  <si>
    <t>copper</t>
  </si>
  <si>
    <t>solvent</t>
  </si>
  <si>
    <t>iron</t>
  </si>
  <si>
    <t>Descriptor Count</t>
  </si>
  <si>
    <t>Average Descriptor Count</t>
  </si>
  <si>
    <t>Minimum Descriptor Count</t>
  </si>
  <si>
    <t>Maximum Descriptor Count</t>
  </si>
  <si>
    <t>Minimum Descriptor Hits</t>
  </si>
  <si>
    <t>Average Descriptor Hits</t>
  </si>
  <si>
    <t>Maximum Descriptor Hits</t>
  </si>
  <si>
    <t>Total 
Selections</t>
  </si>
  <si>
    <t>Descriptor Count by person</t>
  </si>
  <si>
    <t>Bin</t>
  </si>
  <si>
    <t>More</t>
  </si>
  <si>
    <t>Frequency</t>
  </si>
  <si>
    <t>Total copies of form</t>
  </si>
  <si>
    <t>Copies not passed out</t>
  </si>
  <si>
    <t>Copies not returned</t>
  </si>
  <si>
    <t>Copies filled out by members</t>
  </si>
  <si>
    <t>Copies filled out by non-members</t>
  </si>
  <si>
    <t>Total copies filled out</t>
  </si>
  <si>
    <t>Other</t>
  </si>
  <si>
    <t>date</t>
  </si>
  <si>
    <t>ugli fruit</t>
  </si>
  <si>
    <t>persimmon</t>
  </si>
  <si>
    <t>kumquat</t>
  </si>
  <si>
    <t>brandy/cognac</t>
  </si>
  <si>
    <t>tangelo</t>
  </si>
  <si>
    <t>papaya</t>
  </si>
  <si>
    <t>whiskey/bourbon</t>
  </si>
  <si>
    <t>currant</t>
  </si>
  <si>
    <t>Saaz</t>
  </si>
  <si>
    <t>Mosaic</t>
  </si>
  <si>
    <t>Simcoe</t>
  </si>
  <si>
    <t>Amarillo</t>
  </si>
  <si>
    <t>Galaxy</t>
  </si>
  <si>
    <t>Sorachi Ace</t>
  </si>
  <si>
    <t>Nelson Sauvin</t>
  </si>
  <si>
    <t>Crystal</t>
  </si>
  <si>
    <t>Meridian</t>
  </si>
  <si>
    <t>Fuggle</t>
  </si>
  <si>
    <t>Mt Hood</t>
  </si>
  <si>
    <t>Total Descriptions</t>
  </si>
  <si>
    <t>Total guesses</t>
  </si>
  <si>
    <t>Mystery Malt Guess 1:</t>
  </si>
  <si>
    <t>Mystery Malt Guess 2:</t>
  </si>
  <si>
    <t>Mystery Malt Guess 3:</t>
  </si>
  <si>
    <t>Cascade</t>
  </si>
  <si>
    <t>Maris Otter</t>
  </si>
  <si>
    <t>Target</t>
  </si>
  <si>
    <t>Chinook</t>
  </si>
  <si>
    <t>Vienna</t>
  </si>
  <si>
    <t>Golden Promise</t>
  </si>
  <si>
    <t>Super Galena</t>
  </si>
  <si>
    <t>Willamette</t>
  </si>
  <si>
    <t>Warrior</t>
  </si>
  <si>
    <t>Brewers Gold</t>
  </si>
  <si>
    <t>Hallertau</t>
  </si>
  <si>
    <t>Tettnang</t>
  </si>
  <si>
    <t>Citra</t>
  </si>
  <si>
    <t>Motueka</t>
  </si>
  <si>
    <t>Honey Malt</t>
  </si>
  <si>
    <t>Pale Malt</t>
  </si>
  <si>
    <t>Rye Malt</t>
  </si>
  <si>
    <t>Pacifica</t>
  </si>
  <si>
    <t>Styrian Golding</t>
  </si>
  <si>
    <t>Strisselspalt</t>
  </si>
  <si>
    <t>Pilsner</t>
  </si>
  <si>
    <t>Falconers Flight</t>
  </si>
  <si>
    <t>Columbus</t>
  </si>
  <si>
    <t>Centennial</t>
  </si>
  <si>
    <t>Dark Wheat</t>
  </si>
  <si>
    <t>Carapils</t>
  </si>
  <si>
    <t>Munich</t>
  </si>
  <si>
    <t>Galena</t>
  </si>
  <si>
    <t>Nugget</t>
  </si>
  <si>
    <t>Cluster</t>
  </si>
  <si>
    <t>Tomahawk</t>
  </si>
  <si>
    <t>Pils</t>
  </si>
  <si>
    <t>2 Row</t>
  </si>
  <si>
    <t>Pacific Jade</t>
  </si>
  <si>
    <t>Cenntenial</t>
  </si>
  <si>
    <t>Tickets turned in for beer</t>
  </si>
  <si>
    <t>Copies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</si>
</sst>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2" borderId="1" xfId="0" applyFill="1" applyBorder="1"/>
    <xf numFmtId="0" fontId="0" fillId="0" borderId="5" xfId="0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6" xfId="0" applyFill="1" applyBorder="1" applyAlignment="1"/>
    <xf numFmtId="0" fontId="3" fillId="0" borderId="17" xfId="0" applyFont="1" applyFill="1" applyBorder="1" applyAlignment="1">
      <alignment horizontal="center"/>
    </xf>
    <xf numFmtId="0" fontId="0" fillId="0" borderId="0" xfId="0" applyFill="1" applyBorder="1"/>
    <xf numFmtId="0" fontId="0" fillId="5" borderId="4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4" borderId="6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9933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Varieties!$D$1:$D$34</c:f>
              <c:strCache>
                <c:ptCount val="34"/>
                <c:pt idx="0">
                  <c:v>Citra</c:v>
                </c:pt>
                <c:pt idx="1">
                  <c:v>Hallertau</c:v>
                </c:pt>
                <c:pt idx="2">
                  <c:v>Cascade</c:v>
                </c:pt>
                <c:pt idx="3">
                  <c:v>Chinook</c:v>
                </c:pt>
                <c:pt idx="4">
                  <c:v>Cluster</c:v>
                </c:pt>
                <c:pt idx="5">
                  <c:v>Fuggle</c:v>
                </c:pt>
                <c:pt idx="6">
                  <c:v>Galaxy</c:v>
                </c:pt>
                <c:pt idx="7">
                  <c:v>Motueka</c:v>
                </c:pt>
                <c:pt idx="8">
                  <c:v>Mt Hood</c:v>
                </c:pt>
                <c:pt idx="9">
                  <c:v>Target</c:v>
                </c:pt>
                <c:pt idx="10">
                  <c:v>Willamette</c:v>
                </c:pt>
                <c:pt idx="11">
                  <c:v>Amarillo</c:v>
                </c:pt>
                <c:pt idx="12">
                  <c:v>Brewers Gold</c:v>
                </c:pt>
                <c:pt idx="13">
                  <c:v>Cenntenial</c:v>
                </c:pt>
                <c:pt idx="14">
                  <c:v>Centennial</c:v>
                </c:pt>
                <c:pt idx="15">
                  <c:v>Columbus</c:v>
                </c:pt>
                <c:pt idx="16">
                  <c:v>Crystal</c:v>
                </c:pt>
                <c:pt idx="17">
                  <c:v>Falconers Flight</c:v>
                </c:pt>
                <c:pt idx="18">
                  <c:v>Galena</c:v>
                </c:pt>
                <c:pt idx="19">
                  <c:v>Meridian</c:v>
                </c:pt>
                <c:pt idx="20">
                  <c:v>Mosaic</c:v>
                </c:pt>
                <c:pt idx="21">
                  <c:v>Nelson Sauvin</c:v>
                </c:pt>
                <c:pt idx="22">
                  <c:v>Nugget</c:v>
                </c:pt>
                <c:pt idx="23">
                  <c:v>Pacific Jade</c:v>
                </c:pt>
                <c:pt idx="24">
                  <c:v>Pacifica</c:v>
                </c:pt>
                <c:pt idx="25">
                  <c:v>Saaz</c:v>
                </c:pt>
                <c:pt idx="26">
                  <c:v>Simcoe</c:v>
                </c:pt>
                <c:pt idx="27">
                  <c:v>Sorachi Ace</c:v>
                </c:pt>
                <c:pt idx="28">
                  <c:v>Strisselspalt</c:v>
                </c:pt>
                <c:pt idx="29">
                  <c:v>Styrian Golding</c:v>
                </c:pt>
                <c:pt idx="30">
                  <c:v>Super Galena</c:v>
                </c:pt>
                <c:pt idx="31">
                  <c:v>Tettnang</c:v>
                </c:pt>
                <c:pt idx="32">
                  <c:v>Tomahawk</c:v>
                </c:pt>
                <c:pt idx="33">
                  <c:v>Warrior</c:v>
                </c:pt>
              </c:strCache>
            </c:strRef>
          </c:cat>
          <c:val>
            <c:numRef>
              <c:f>Varieties!$E$1:$E$34</c:f>
              <c:numCache>
                <c:formatCode>General</c:formatCode>
                <c:ptCount val="3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330752"/>
        <c:axId val="123331312"/>
      </c:barChart>
      <c:catAx>
        <c:axId val="12333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23331312"/>
        <c:crosses val="autoZero"/>
        <c:auto val="1"/>
        <c:lblAlgn val="ctr"/>
        <c:lblOffset val="100"/>
        <c:tickLblSkip val="1"/>
        <c:noMultiLvlLbl val="0"/>
      </c:catAx>
      <c:valAx>
        <c:axId val="123331312"/>
        <c:scaling>
          <c:orientation val="minMax"/>
          <c:max val="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33075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Malts!$D$1:$D$12</c:f>
              <c:strCache>
                <c:ptCount val="12"/>
                <c:pt idx="0">
                  <c:v>Maris Otter</c:v>
                </c:pt>
                <c:pt idx="1">
                  <c:v>Pale Malt</c:v>
                </c:pt>
                <c:pt idx="2">
                  <c:v>Pilsner</c:v>
                </c:pt>
                <c:pt idx="3">
                  <c:v>Vienna</c:v>
                </c:pt>
                <c:pt idx="4">
                  <c:v>2 Row</c:v>
                </c:pt>
                <c:pt idx="5">
                  <c:v>Carapils</c:v>
                </c:pt>
                <c:pt idx="6">
                  <c:v>Dark Wheat</c:v>
                </c:pt>
                <c:pt idx="7">
                  <c:v>Golden Promise</c:v>
                </c:pt>
                <c:pt idx="8">
                  <c:v>Honey Malt</c:v>
                </c:pt>
                <c:pt idx="9">
                  <c:v>Munich</c:v>
                </c:pt>
                <c:pt idx="10">
                  <c:v>Pils</c:v>
                </c:pt>
                <c:pt idx="11">
                  <c:v>Rye Malt</c:v>
                </c:pt>
              </c:strCache>
            </c:strRef>
          </c:cat>
          <c:val>
            <c:numRef>
              <c:f>Malts!$E$1:$E$12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333552"/>
        <c:axId val="124530400"/>
      </c:barChart>
      <c:catAx>
        <c:axId val="12333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24530400"/>
        <c:crosses val="autoZero"/>
        <c:auto val="1"/>
        <c:lblAlgn val="ctr"/>
        <c:lblOffset val="100"/>
        <c:tickLblSkip val="1"/>
        <c:noMultiLvlLbl val="0"/>
      </c:catAx>
      <c:valAx>
        <c:axId val="124530400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33355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6350"/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Descriptors!$A$2:$A$15</c:f>
              <c:strCache>
                <c:ptCount val="14"/>
                <c:pt idx="0">
                  <c:v>Citrus</c:v>
                </c:pt>
                <c:pt idx="1">
                  <c:v>Tropical Fruit</c:v>
                </c:pt>
                <c:pt idx="2">
                  <c:v>Old Fruit</c:v>
                </c:pt>
                <c:pt idx="3">
                  <c:v>Small Fruit</c:v>
                </c:pt>
                <c:pt idx="4">
                  <c:v>Large Fruit</c:v>
                </c:pt>
                <c:pt idx="5">
                  <c:v>Floral</c:v>
                </c:pt>
                <c:pt idx="6">
                  <c:v>Spice</c:v>
                </c:pt>
                <c:pt idx="7">
                  <c:v>Herbs</c:v>
                </c:pt>
                <c:pt idx="8">
                  <c:v>Vegetable</c:v>
                </c:pt>
                <c:pt idx="9">
                  <c:v>Earthy</c:v>
                </c:pt>
                <c:pt idx="10">
                  <c:v>Woody</c:v>
                </c:pt>
                <c:pt idx="11">
                  <c:v>Animal</c:v>
                </c:pt>
                <c:pt idx="12">
                  <c:v>Mineral</c:v>
                </c:pt>
                <c:pt idx="13">
                  <c:v>Other</c:v>
                </c:pt>
              </c:strCache>
            </c:strRef>
          </c:cat>
          <c:val>
            <c:numRef>
              <c:f>Descriptors!$B$2:$B$15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2</c:v>
                </c:pt>
                <c:pt idx="3">
                  <c:v>6</c:v>
                </c:pt>
                <c:pt idx="4">
                  <c:v>13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33200"/>
        <c:axId val="124533760"/>
      </c:barChart>
      <c:catAx>
        <c:axId val="12453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24533760"/>
        <c:crosses val="autoZero"/>
        <c:auto val="1"/>
        <c:lblAlgn val="ctr"/>
        <c:lblOffset val="100"/>
        <c:tickLblSkip val="1"/>
        <c:noMultiLvlLbl val="0"/>
      </c:catAx>
      <c:valAx>
        <c:axId val="124533760"/>
        <c:scaling>
          <c:orientation val="minMax"/>
          <c:max val="1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3320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Descriptors!$A$23</c:f>
              <c:strCache>
                <c:ptCount val="1"/>
                <c:pt idx="0">
                  <c:v>Bitterness</c:v>
                </c:pt>
              </c:strCache>
            </c:strRef>
          </c:tx>
          <c:spPr>
            <a:gradFill flip="none" rotWithShape="1">
              <a:gsLst>
                <a:gs pos="0">
                  <a:srgbClr val="4F81BD">
                    <a:tint val="66000"/>
                    <a:satMod val="160000"/>
                  </a:srgbClr>
                </a:gs>
                <a:gs pos="100000">
                  <a:srgbClr val="0070C0"/>
                </a:gs>
              </a:gsLst>
              <a:path path="rect">
                <a:fillToRect l="50000" t="50000" r="50000" b="50000"/>
              </a:path>
              <a:tileRect/>
            </a:gradFill>
          </c:spPr>
          <c:invertIfNegative val="0"/>
          <c:cat>
            <c:strRef>
              <c:f>Descriptors!$B$23:$B$31</c:f>
              <c:strCache>
                <c:ptCount val="9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sweet</c:v>
                </c:pt>
                <c:pt idx="6">
                  <c:v>salt</c:v>
                </c:pt>
                <c:pt idx="7">
                  <c:v>sour</c:v>
                </c:pt>
                <c:pt idx="8">
                  <c:v>savory</c:v>
                </c:pt>
              </c:strCache>
            </c:strRef>
          </c:cat>
          <c:val>
            <c:numRef>
              <c:f>Descriptors!$C$23:$C$31</c:f>
              <c:numCache>
                <c:formatCode>General</c:formatCode>
                <c:ptCount val="9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Descriptors!$A$28</c:f>
              <c:strCache>
                <c:ptCount val="1"/>
                <c:pt idx="0">
                  <c:v>Other Taste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cat>
            <c:strRef>
              <c:f>Descriptors!$B$23:$B$31</c:f>
              <c:strCache>
                <c:ptCount val="9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sweet</c:v>
                </c:pt>
                <c:pt idx="6">
                  <c:v>salt</c:v>
                </c:pt>
                <c:pt idx="7">
                  <c:v>sour</c:v>
                </c:pt>
                <c:pt idx="8">
                  <c:v>savory</c:v>
                </c:pt>
              </c:strCache>
            </c:strRef>
          </c:cat>
          <c:val>
            <c:numRef>
              <c:f>Descriptors!$D$23:$D$31</c:f>
              <c:numCache>
                <c:formatCode>General</c:formatCode>
                <c:ptCount val="9"/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36560"/>
        <c:axId val="124537120"/>
      </c:barChart>
      <c:catAx>
        <c:axId val="12453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24537120"/>
        <c:crosses val="autoZero"/>
        <c:auto val="1"/>
        <c:lblAlgn val="ctr"/>
        <c:lblOffset val="100"/>
        <c:noMultiLvlLbl val="0"/>
      </c:catAx>
      <c:valAx>
        <c:axId val="124537120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3656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Descriptors per person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'descriptors per person'!$A$2:$A$12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More</c:v>
                </c:pt>
              </c:strCache>
            </c:strRef>
          </c:cat>
          <c:val>
            <c:numRef>
              <c:f>'descriptors per person'!$B$2:$B$12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15248"/>
        <c:axId val="124015808"/>
      </c:barChart>
      <c:catAx>
        <c:axId val="12401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015808"/>
        <c:crosses val="autoZero"/>
        <c:auto val="1"/>
        <c:lblAlgn val="ctr"/>
        <c:lblOffset val="100"/>
        <c:noMultiLvlLbl val="0"/>
      </c:catAx>
      <c:valAx>
        <c:axId val="124015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01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800099</xdr:colOff>
      <xdr:row>3</xdr:row>
      <xdr:rowOff>180976</xdr:rowOff>
    </xdr:from>
    <xdr:to>
      <xdr:col>15</xdr:col>
      <xdr:colOff>276224</xdr:colOff>
      <xdr:row>18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800099</xdr:colOff>
      <xdr:row>3</xdr:row>
      <xdr:rowOff>180976</xdr:rowOff>
    </xdr:from>
    <xdr:to>
      <xdr:col>15</xdr:col>
      <xdr:colOff>276224</xdr:colOff>
      <xdr:row>18</xdr:row>
      <xdr:rowOff>66676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114300</xdr:rowOff>
    </xdr:from>
    <xdr:to>
      <xdr:col>16</xdr:col>
      <xdr:colOff>142875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190499</xdr:rowOff>
    </xdr:from>
    <xdr:to>
      <xdr:col>16</xdr:col>
      <xdr:colOff>161925</xdr:colOff>
      <xdr:row>35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7"/>
  <sheetViews>
    <sheetView tabSelected="1" workbookViewId="0">
      <pane xSplit="3390" ySplit="990" activePane="bottomRight"/>
      <selection pane="topRight" activeCell="L1" sqref="L1"/>
      <selection pane="bottomLeft" activeCell="A195" sqref="A195"/>
      <selection pane="bottomRight" activeCell="C2" sqref="C2"/>
    </sheetView>
  </sheetViews>
  <sheetFormatPr defaultRowHeight="15" x14ac:dyDescent="0.25"/>
  <cols>
    <col min="1" max="1" width="28.5703125" bestFit="1" customWidth="1"/>
    <col min="2" max="2" width="4.140625" bestFit="1" customWidth="1"/>
    <col min="3" max="3" width="10.140625" bestFit="1" customWidth="1"/>
  </cols>
  <sheetData>
    <row r="1" spans="1:40" ht="34.5" customHeight="1" x14ac:dyDescent="0.25">
      <c r="A1" s="20"/>
      <c r="B1" s="20"/>
      <c r="C1" s="21" t="s">
        <v>165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f t="shared" ref="AI1" si="0">AH1+1</f>
        <v>32</v>
      </c>
      <c r="AJ1">
        <f t="shared" ref="AJ1" si="1">AI1+1</f>
        <v>33</v>
      </c>
      <c r="AK1">
        <f t="shared" ref="AK1" si="2">AJ1+1</f>
        <v>34</v>
      </c>
      <c r="AL1">
        <f t="shared" ref="AL1" si="3">AK1+1</f>
        <v>35</v>
      </c>
      <c r="AM1">
        <f t="shared" ref="AM1" si="4">AL1+1</f>
        <v>36</v>
      </c>
      <c r="AN1">
        <f t="shared" ref="AN1" si="5">AM1+1</f>
        <v>37</v>
      </c>
    </row>
    <row r="2" spans="1:40" s="35" customFormat="1" x14ac:dyDescent="0.25">
      <c r="A2" s="33" t="s">
        <v>66</v>
      </c>
      <c r="B2" s="33"/>
      <c r="C2" s="33">
        <f>SUM(C3:C5)</f>
        <v>47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34"/>
      <c r="AE2" s="42"/>
      <c r="AF2" s="42"/>
      <c r="AG2" s="42"/>
      <c r="AH2" s="42"/>
      <c r="AI2" s="42"/>
      <c r="AJ2" s="42"/>
      <c r="AK2" s="42"/>
      <c r="AL2" s="42"/>
      <c r="AM2" s="34"/>
      <c r="AN2" s="34"/>
    </row>
    <row r="3" spans="1:40" s="35" customFormat="1" ht="30.75" x14ac:dyDescent="0.3">
      <c r="A3" s="36" t="s">
        <v>145</v>
      </c>
      <c r="B3" s="36">
        <f>SUM(C3:C5)</f>
        <v>47</v>
      </c>
      <c r="C3" s="37">
        <f t="shared" ref="C3:C8" si="6">COUNTA(D3:AY3)</f>
        <v>19</v>
      </c>
      <c r="D3" s="43" t="s">
        <v>202</v>
      </c>
      <c r="E3" s="43" t="s">
        <v>192</v>
      </c>
      <c r="F3" s="43" t="s">
        <v>208</v>
      </c>
      <c r="G3" s="43" t="s">
        <v>209</v>
      </c>
      <c r="H3" s="43" t="s">
        <v>210</v>
      </c>
      <c r="I3" s="43" t="s">
        <v>212</v>
      </c>
      <c r="J3" s="43" t="s">
        <v>189</v>
      </c>
      <c r="K3" s="43" t="s">
        <v>214</v>
      </c>
      <c r="L3" s="43" t="s">
        <v>190</v>
      </c>
      <c r="M3" s="43" t="s">
        <v>214</v>
      </c>
      <c r="N3" s="43" t="s">
        <v>220</v>
      </c>
      <c r="O3" s="43" t="s">
        <v>214</v>
      </c>
      <c r="P3" s="43" t="s">
        <v>224</v>
      </c>
      <c r="Q3" s="43" t="s">
        <v>212</v>
      </c>
      <c r="R3" s="43" t="s">
        <v>229</v>
      </c>
      <c r="S3" s="43"/>
      <c r="T3" s="43" t="s">
        <v>231</v>
      </c>
      <c r="U3" s="43" t="s">
        <v>187</v>
      </c>
      <c r="V3" s="43" t="s">
        <v>215</v>
      </c>
      <c r="W3" s="43"/>
      <c r="X3" s="43" t="s">
        <v>225</v>
      </c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35" customFormat="1" ht="30.75" x14ac:dyDescent="0.3">
      <c r="A4" s="38" t="s">
        <v>146</v>
      </c>
      <c r="B4" s="38"/>
      <c r="C4" s="39">
        <f t="shared" si="6"/>
        <v>16</v>
      </c>
      <c r="D4" s="43"/>
      <c r="E4" s="43" t="s">
        <v>204</v>
      </c>
      <c r="F4" s="43" t="s">
        <v>204</v>
      </c>
      <c r="G4" s="43" t="s">
        <v>195</v>
      </c>
      <c r="H4" s="43" t="s">
        <v>196</v>
      </c>
      <c r="I4" s="43" t="s">
        <v>213</v>
      </c>
      <c r="J4" s="43"/>
      <c r="K4" s="43" t="s">
        <v>215</v>
      </c>
      <c r="L4" s="43" t="s">
        <v>193</v>
      </c>
      <c r="M4" s="43" t="s">
        <v>188</v>
      </c>
      <c r="N4" s="43" t="s">
        <v>221</v>
      </c>
      <c r="O4" s="43" t="s">
        <v>223</v>
      </c>
      <c r="P4" s="43" t="s">
        <v>225</v>
      </c>
      <c r="Q4" s="43"/>
      <c r="R4" s="43" t="s">
        <v>230</v>
      </c>
      <c r="S4" s="43"/>
      <c r="T4" s="43" t="s">
        <v>212</v>
      </c>
      <c r="U4" s="43" t="s">
        <v>194</v>
      </c>
      <c r="V4" s="43" t="s">
        <v>191</v>
      </c>
      <c r="W4" s="43"/>
      <c r="X4" s="43" t="s">
        <v>195</v>
      </c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35" customFormat="1" ht="30.75" x14ac:dyDescent="0.3">
      <c r="A5" s="38" t="s">
        <v>147</v>
      </c>
      <c r="B5" s="38"/>
      <c r="C5" s="39">
        <f t="shared" si="6"/>
        <v>12</v>
      </c>
      <c r="D5" s="43"/>
      <c r="E5" s="43" t="s">
        <v>205</v>
      </c>
      <c r="F5" s="43" t="s">
        <v>196</v>
      </c>
      <c r="G5" s="43"/>
      <c r="H5" s="43" t="s">
        <v>211</v>
      </c>
      <c r="I5" s="43" t="s">
        <v>209</v>
      </c>
      <c r="J5" s="43"/>
      <c r="K5" s="43"/>
      <c r="L5" s="43" t="s">
        <v>219</v>
      </c>
      <c r="M5" s="43"/>
      <c r="N5" s="43" t="s">
        <v>186</v>
      </c>
      <c r="O5" s="43"/>
      <c r="P5" s="43" t="s">
        <v>205</v>
      </c>
      <c r="Q5" s="43"/>
      <c r="R5" s="43" t="s">
        <v>231</v>
      </c>
      <c r="S5" s="43"/>
      <c r="T5" s="43" t="s">
        <v>232</v>
      </c>
      <c r="U5" s="43" t="s">
        <v>190</v>
      </c>
      <c r="V5" s="43" t="s">
        <v>235</v>
      </c>
      <c r="W5" s="43"/>
      <c r="X5" s="43" t="s">
        <v>202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35" customFormat="1" ht="30.75" x14ac:dyDescent="0.3">
      <c r="A6" s="36" t="s">
        <v>199</v>
      </c>
      <c r="B6" s="36">
        <f>SUM(C6:C8)</f>
        <v>16</v>
      </c>
      <c r="C6" s="37">
        <f t="shared" si="6"/>
        <v>12</v>
      </c>
      <c r="D6" s="46" t="s">
        <v>203</v>
      </c>
      <c r="E6" s="46" t="s">
        <v>206</v>
      </c>
      <c r="F6" s="46" t="s">
        <v>218</v>
      </c>
      <c r="G6" s="46" t="s">
        <v>203</v>
      </c>
      <c r="H6" s="46"/>
      <c r="I6" s="46" t="s">
        <v>217</v>
      </c>
      <c r="J6" s="46"/>
      <c r="K6" s="46" t="s">
        <v>216</v>
      </c>
      <c r="L6" s="46"/>
      <c r="M6" s="46"/>
      <c r="N6" s="46" t="s">
        <v>222</v>
      </c>
      <c r="O6" s="46" t="s">
        <v>217</v>
      </c>
      <c r="P6" s="46" t="s">
        <v>226</v>
      </c>
      <c r="Q6" s="46" t="s">
        <v>228</v>
      </c>
      <c r="R6" s="46" t="s">
        <v>222</v>
      </c>
      <c r="S6" s="46"/>
      <c r="T6" s="46"/>
      <c r="U6" s="46" t="s">
        <v>234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s="35" customFormat="1" ht="30.75" x14ac:dyDescent="0.3">
      <c r="A7" s="38" t="s">
        <v>200</v>
      </c>
      <c r="B7" s="38"/>
      <c r="C7" s="39">
        <f t="shared" si="6"/>
        <v>3</v>
      </c>
      <c r="D7" s="43"/>
      <c r="E7" s="43" t="s">
        <v>207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 t="s">
        <v>227</v>
      </c>
      <c r="Q7" s="43"/>
      <c r="R7" s="43"/>
      <c r="S7" s="43"/>
      <c r="T7" s="43"/>
      <c r="U7" s="43" t="s">
        <v>233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35" customFormat="1" ht="18.75" x14ac:dyDescent="0.3">
      <c r="A8" s="40" t="s">
        <v>201</v>
      </c>
      <c r="B8" s="40"/>
      <c r="C8" s="41">
        <f t="shared" si="6"/>
        <v>1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 t="s">
        <v>206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18.75" x14ac:dyDescent="0.3">
      <c r="A9" s="5" t="s">
        <v>0</v>
      </c>
      <c r="B9" s="5">
        <f>SUM(C9:C14)</f>
        <v>9</v>
      </c>
      <c r="C9" s="22">
        <f t="shared" ref="C9:C41" si="7">COUNTA(D9:AN9)</f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x14ac:dyDescent="0.25">
      <c r="A10" s="1" t="s">
        <v>65</v>
      </c>
      <c r="B10" s="1"/>
      <c r="C10" s="1">
        <f t="shared" si="7"/>
        <v>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1</v>
      </c>
      <c r="O10" s="6"/>
      <c r="P10" s="6"/>
      <c r="Q10" s="6"/>
      <c r="R10" s="6"/>
      <c r="S10" s="6"/>
      <c r="T10" s="6"/>
      <c r="U10" s="6"/>
      <c r="V10" s="6">
        <v>1</v>
      </c>
      <c r="W10" s="6"/>
      <c r="X10" s="6"/>
      <c r="Y10" s="6"/>
      <c r="Z10" s="6"/>
      <c r="AA10" s="6"/>
      <c r="AB10" s="6"/>
      <c r="AC10" s="6"/>
      <c r="AD10" s="6"/>
      <c r="AE10" s="32"/>
      <c r="AF10" s="6"/>
      <c r="AG10" s="6"/>
      <c r="AH10" s="6"/>
      <c r="AI10" s="6"/>
      <c r="AJ10" s="6"/>
      <c r="AK10" s="6"/>
      <c r="AL10" s="6"/>
      <c r="AM10" s="6"/>
      <c r="AN10" s="9"/>
    </row>
    <row r="11" spans="1:40" x14ac:dyDescent="0.25">
      <c r="A11" s="1" t="s">
        <v>1</v>
      </c>
      <c r="B11" s="1"/>
      <c r="C11" s="1">
        <f t="shared" si="7"/>
        <v>5</v>
      </c>
      <c r="D11" s="6"/>
      <c r="E11" s="6">
        <v>1</v>
      </c>
      <c r="F11" s="6"/>
      <c r="G11" s="6"/>
      <c r="H11" s="6"/>
      <c r="I11" s="6"/>
      <c r="J11" s="6"/>
      <c r="K11" s="6"/>
      <c r="L11" s="6"/>
      <c r="M11" s="6"/>
      <c r="N11" s="6"/>
      <c r="O11" s="6">
        <v>1</v>
      </c>
      <c r="P11" s="6"/>
      <c r="Q11" s="6"/>
      <c r="R11" s="6">
        <v>1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32"/>
      <c r="AN11" s="9"/>
    </row>
    <row r="12" spans="1:40" x14ac:dyDescent="0.25">
      <c r="A12" s="1" t="s">
        <v>8</v>
      </c>
      <c r="B12" s="1"/>
      <c r="C12" s="1">
        <f t="shared" si="7"/>
        <v>2</v>
      </c>
      <c r="D12" s="6"/>
      <c r="E12" s="6"/>
      <c r="F12" s="6"/>
      <c r="G12" s="6"/>
      <c r="H12" s="6">
        <v>1</v>
      </c>
      <c r="I12" s="6"/>
      <c r="J12" s="32"/>
      <c r="K12" s="6"/>
      <c r="L12" s="32"/>
      <c r="M12" s="6"/>
      <c r="N12" s="32"/>
      <c r="O12" s="32">
        <v>1</v>
      </c>
      <c r="P12" s="6"/>
      <c r="Q12" s="32"/>
      <c r="R12" s="32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9"/>
    </row>
    <row r="13" spans="1:40" x14ac:dyDescent="0.25">
      <c r="A13" s="1" t="s">
        <v>3</v>
      </c>
      <c r="B13" s="1"/>
      <c r="C13" s="1">
        <f t="shared" si="7"/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9"/>
    </row>
    <row r="14" spans="1:40" x14ac:dyDescent="0.25">
      <c r="A14" s="2" t="s">
        <v>2</v>
      </c>
      <c r="B14" s="2"/>
      <c r="C14" s="2">
        <f t="shared" si="7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</row>
    <row r="15" spans="1:40" ht="18.75" x14ac:dyDescent="0.3">
      <c r="A15" s="5" t="s">
        <v>149</v>
      </c>
      <c r="B15" s="5">
        <f>SUM(C15:C19)</f>
        <v>3</v>
      </c>
      <c r="C15" s="22">
        <f t="shared" si="7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</row>
    <row r="16" spans="1:40" x14ac:dyDescent="0.25">
      <c r="A16" s="1" t="s">
        <v>150</v>
      </c>
      <c r="B16" s="1"/>
      <c r="C16" s="1">
        <f t="shared" si="7"/>
        <v>3</v>
      </c>
      <c r="D16" s="6">
        <v>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1</v>
      </c>
      <c r="Q16" s="6"/>
      <c r="R16" s="6"/>
      <c r="S16" s="6"/>
      <c r="T16" s="6"/>
      <c r="U16" s="6"/>
      <c r="V16" s="6">
        <v>1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9"/>
    </row>
    <row r="17" spans="1:40" x14ac:dyDescent="0.25">
      <c r="A17" s="1" t="s">
        <v>151</v>
      </c>
      <c r="B17" s="1"/>
      <c r="C17" s="1">
        <f t="shared" si="7"/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9"/>
    </row>
    <row r="18" spans="1:40" x14ac:dyDescent="0.25">
      <c r="A18" s="1" t="s">
        <v>152</v>
      </c>
      <c r="B18" s="1"/>
      <c r="C18" s="1">
        <f t="shared" si="7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9"/>
    </row>
    <row r="19" spans="1:40" x14ac:dyDescent="0.25">
      <c r="A19" s="2" t="s">
        <v>148</v>
      </c>
      <c r="B19" s="2"/>
      <c r="C19" s="2">
        <f t="shared" si="7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1"/>
    </row>
    <row r="20" spans="1:40" ht="18.75" x14ac:dyDescent="0.3">
      <c r="A20" s="4" t="s">
        <v>4</v>
      </c>
      <c r="B20" s="4">
        <f>SUM(C20:C30)</f>
        <v>8</v>
      </c>
      <c r="C20" s="23">
        <f t="shared" si="7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7"/>
    </row>
    <row r="21" spans="1:40" x14ac:dyDescent="0.25">
      <c r="A21" s="1" t="s">
        <v>13</v>
      </c>
      <c r="B21" s="1"/>
      <c r="C21" s="1">
        <f t="shared" si="7"/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1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9"/>
    </row>
    <row r="22" spans="1:40" x14ac:dyDescent="0.25">
      <c r="A22" s="1" t="s">
        <v>14</v>
      </c>
      <c r="B22" s="1"/>
      <c r="C22" s="1">
        <f t="shared" si="7"/>
        <v>4</v>
      </c>
      <c r="D22" s="6">
        <v>1</v>
      </c>
      <c r="E22" s="6">
        <v>1</v>
      </c>
      <c r="F22" s="6"/>
      <c r="G22" s="6"/>
      <c r="H22" s="6"/>
      <c r="I22" s="6"/>
      <c r="J22" s="6"/>
      <c r="K22" s="6">
        <v>1</v>
      </c>
      <c r="L22" s="6"/>
      <c r="M22" s="6"/>
      <c r="N22" s="6"/>
      <c r="O22" s="32"/>
      <c r="P22" s="6"/>
      <c r="Q22" s="6"/>
      <c r="R22" s="6"/>
      <c r="S22" s="6">
        <v>1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9"/>
    </row>
    <row r="23" spans="1:40" x14ac:dyDescent="0.25">
      <c r="A23" s="1" t="s">
        <v>15</v>
      </c>
      <c r="B23" s="1"/>
      <c r="C23" s="1">
        <f t="shared" si="7"/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9"/>
    </row>
    <row r="24" spans="1:40" x14ac:dyDescent="0.25">
      <c r="A24" s="1" t="s">
        <v>16</v>
      </c>
      <c r="B24" s="1"/>
      <c r="C24" s="1">
        <f t="shared" si="7"/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9"/>
    </row>
    <row r="25" spans="1:40" x14ac:dyDescent="0.25">
      <c r="A25" s="1" t="s">
        <v>17</v>
      </c>
      <c r="B25" s="1"/>
      <c r="C25" s="1">
        <f t="shared" ref="C25:C27" si="8">COUNTA(D25:AN25)</f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9"/>
    </row>
    <row r="26" spans="1:40" x14ac:dyDescent="0.25">
      <c r="A26" s="1" t="s">
        <v>95</v>
      </c>
      <c r="B26" s="1"/>
      <c r="C26" s="1">
        <f t="shared" si="8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9"/>
    </row>
    <row r="27" spans="1:40" x14ac:dyDescent="0.25">
      <c r="A27" s="1" t="s">
        <v>96</v>
      </c>
      <c r="B27" s="1"/>
      <c r="C27" s="1">
        <f t="shared" si="8"/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1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9"/>
    </row>
    <row r="28" spans="1:40" x14ac:dyDescent="0.25">
      <c r="A28" s="1" t="s">
        <v>178</v>
      </c>
      <c r="B28" s="1"/>
      <c r="C28" s="1">
        <f t="shared" si="7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9"/>
    </row>
    <row r="29" spans="1:40" x14ac:dyDescent="0.25">
      <c r="A29" s="1" t="s">
        <v>180</v>
      </c>
      <c r="B29" s="1"/>
      <c r="C29" s="1">
        <f t="shared" si="7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9"/>
    </row>
    <row r="30" spans="1:40" x14ac:dyDescent="0.25">
      <c r="A30" s="2" t="s">
        <v>182</v>
      </c>
      <c r="B30" s="2"/>
      <c r="C30" s="2">
        <f t="shared" si="7"/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>
        <v>1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</row>
    <row r="31" spans="1:40" ht="18.75" x14ac:dyDescent="0.3">
      <c r="A31" s="4" t="s">
        <v>6</v>
      </c>
      <c r="B31" s="4">
        <f>SUM(C31:C41)</f>
        <v>8</v>
      </c>
      <c r="C31" s="23">
        <f t="shared" si="7"/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7"/>
    </row>
    <row r="32" spans="1:40" x14ac:dyDescent="0.25">
      <c r="A32" s="1" t="s">
        <v>18</v>
      </c>
      <c r="B32" s="1"/>
      <c r="C32" s="1">
        <f t="shared" si="7"/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1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9"/>
    </row>
    <row r="33" spans="1:40" x14ac:dyDescent="0.25">
      <c r="A33" s="1" t="s">
        <v>115</v>
      </c>
      <c r="B33" s="1"/>
      <c r="C33" s="1">
        <f t="shared" si="7"/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9"/>
    </row>
    <row r="34" spans="1:40" x14ac:dyDescent="0.25">
      <c r="A34" s="1" t="s">
        <v>19</v>
      </c>
      <c r="B34" s="1"/>
      <c r="C34" s="1">
        <f t="shared" si="7"/>
        <v>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v>1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9"/>
    </row>
    <row r="35" spans="1:40" x14ac:dyDescent="0.25">
      <c r="A35" s="1" t="s">
        <v>20</v>
      </c>
      <c r="B35" s="1"/>
      <c r="C35" s="1">
        <f t="shared" si="7"/>
        <v>1</v>
      </c>
      <c r="D35" s="6"/>
      <c r="E35" s="6"/>
      <c r="F35" s="6"/>
      <c r="G35" s="6"/>
      <c r="H35" s="6"/>
      <c r="I35" s="6"/>
      <c r="J35" s="6">
        <v>1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9"/>
    </row>
    <row r="36" spans="1:40" x14ac:dyDescent="0.25">
      <c r="A36" s="1" t="s">
        <v>33</v>
      </c>
      <c r="B36" s="1"/>
      <c r="C36" s="1">
        <f t="shared" ref="C36:C38" si="9">COUNTA(D36:AN36)</f>
        <v>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1</v>
      </c>
      <c r="O36" s="6"/>
      <c r="P36" s="6"/>
      <c r="Q36" s="6"/>
      <c r="R36" s="6">
        <v>1</v>
      </c>
      <c r="S36" s="6"/>
      <c r="T36" s="6"/>
      <c r="U36" s="6">
        <v>1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9"/>
    </row>
    <row r="37" spans="1:40" x14ac:dyDescent="0.25">
      <c r="A37" s="1" t="s">
        <v>32</v>
      </c>
      <c r="B37" s="1"/>
      <c r="C37" s="1">
        <f t="shared" si="9"/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1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9"/>
    </row>
    <row r="38" spans="1:40" x14ac:dyDescent="0.25">
      <c r="A38" s="1" t="s">
        <v>119</v>
      </c>
      <c r="B38" s="1"/>
      <c r="C38" s="1">
        <f t="shared" si="9"/>
        <v>1</v>
      </c>
      <c r="D38" s="6"/>
      <c r="E38" s="6">
        <v>1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9"/>
    </row>
    <row r="39" spans="1:40" x14ac:dyDescent="0.25">
      <c r="A39" s="1" t="s">
        <v>179</v>
      </c>
      <c r="B39" s="1"/>
      <c r="C39" s="1">
        <f t="shared" si="7"/>
        <v>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9"/>
    </row>
    <row r="40" spans="1:40" x14ac:dyDescent="0.25">
      <c r="A40" s="1" t="s">
        <v>19</v>
      </c>
      <c r="B40" s="1"/>
      <c r="C40" s="1">
        <f t="shared" si="7"/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9"/>
    </row>
    <row r="41" spans="1:40" x14ac:dyDescent="0.25">
      <c r="A41" s="2" t="s">
        <v>183</v>
      </c>
      <c r="B41" s="2"/>
      <c r="C41" s="2">
        <f t="shared" si="7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1"/>
    </row>
    <row r="42" spans="1:40" ht="18.75" x14ac:dyDescent="0.3">
      <c r="A42" s="4" t="s">
        <v>111</v>
      </c>
      <c r="B42" s="4">
        <f>SUM(C42:C52)</f>
        <v>2</v>
      </c>
      <c r="C42" s="23">
        <f t="shared" ref="C42:C74" si="10">COUNTA(D42:AN42)</f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7"/>
    </row>
    <row r="43" spans="1:40" x14ac:dyDescent="0.25">
      <c r="A43" s="1" t="s">
        <v>30</v>
      </c>
      <c r="B43" s="1"/>
      <c r="C43" s="1">
        <f t="shared" si="10"/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9"/>
    </row>
    <row r="44" spans="1:40" x14ac:dyDescent="0.25">
      <c r="A44" s="1" t="s">
        <v>31</v>
      </c>
      <c r="B44" s="1"/>
      <c r="C44" s="1">
        <f t="shared" si="10"/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9"/>
    </row>
    <row r="45" spans="1:40" x14ac:dyDescent="0.25">
      <c r="A45" s="1" t="s">
        <v>116</v>
      </c>
      <c r="B45" s="1"/>
      <c r="C45" s="1">
        <f t="shared" si="10"/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9"/>
    </row>
    <row r="46" spans="1:40" x14ac:dyDescent="0.25">
      <c r="A46" s="1" t="s">
        <v>177</v>
      </c>
      <c r="B46" s="1"/>
      <c r="C46" s="1">
        <f t="shared" si="10"/>
        <v>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1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9"/>
    </row>
    <row r="47" spans="1:40" x14ac:dyDescent="0.25">
      <c r="A47" s="1" t="s">
        <v>89</v>
      </c>
      <c r="B47" s="1"/>
      <c r="C47" s="1">
        <f t="shared" si="10"/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9"/>
    </row>
    <row r="48" spans="1:40" x14ac:dyDescent="0.25">
      <c r="A48" s="1" t="s">
        <v>78</v>
      </c>
      <c r="B48" s="1"/>
      <c r="C48" s="1">
        <f t="shared" ref="C48" si="11">COUNTA(D48:AN48)</f>
        <v>1</v>
      </c>
      <c r="D48" s="6"/>
      <c r="E48" s="6"/>
      <c r="F48" s="6"/>
      <c r="G48" s="6"/>
      <c r="H48" s="6">
        <v>1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9"/>
    </row>
    <row r="49" spans="1:40" x14ac:dyDescent="0.25">
      <c r="A49" s="1" t="s">
        <v>118</v>
      </c>
      <c r="B49" s="1"/>
      <c r="C49" s="1">
        <f t="shared" si="10"/>
        <v>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9"/>
    </row>
    <row r="50" spans="1:40" x14ac:dyDescent="0.25">
      <c r="A50" s="1" t="s">
        <v>120</v>
      </c>
      <c r="B50" s="1"/>
      <c r="C50" s="1">
        <f t="shared" si="10"/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9"/>
    </row>
    <row r="51" spans="1:40" x14ac:dyDescent="0.25">
      <c r="A51" s="1" t="s">
        <v>181</v>
      </c>
      <c r="B51" s="1"/>
      <c r="C51" s="1">
        <f t="shared" si="10"/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9"/>
    </row>
    <row r="52" spans="1:40" x14ac:dyDescent="0.25">
      <c r="A52" s="2" t="s">
        <v>184</v>
      </c>
      <c r="B52" s="2"/>
      <c r="C52" s="2">
        <f t="shared" si="10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1"/>
    </row>
    <row r="53" spans="1:40" ht="18.75" x14ac:dyDescent="0.3">
      <c r="A53" s="4" t="s">
        <v>112</v>
      </c>
      <c r="B53" s="4">
        <f>SUM(C53:C63)</f>
        <v>6</v>
      </c>
      <c r="C53" s="23">
        <f t="shared" si="10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7"/>
    </row>
    <row r="54" spans="1:40" x14ac:dyDescent="0.25">
      <c r="A54" s="1" t="s">
        <v>21</v>
      </c>
      <c r="B54" s="1"/>
      <c r="C54" s="1">
        <f t="shared" si="10"/>
        <v>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>
        <v>1</v>
      </c>
      <c r="T54" s="6"/>
      <c r="U54" s="6"/>
      <c r="V54" s="6">
        <v>1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9"/>
    </row>
    <row r="55" spans="1:40" x14ac:dyDescent="0.25">
      <c r="A55" s="1" t="s">
        <v>107</v>
      </c>
      <c r="B55" s="1"/>
      <c r="C55" s="1">
        <f t="shared" si="10"/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9"/>
    </row>
    <row r="56" spans="1:40" x14ac:dyDescent="0.25">
      <c r="A56" s="1" t="s">
        <v>22</v>
      </c>
      <c r="B56" s="1"/>
      <c r="C56" s="1">
        <f t="shared" si="10"/>
        <v>1</v>
      </c>
      <c r="D56" s="6"/>
      <c r="E56" s="6"/>
      <c r="F56" s="6"/>
      <c r="G56" s="6"/>
      <c r="H56" s="6"/>
      <c r="I56" s="6"/>
      <c r="J56" s="6">
        <v>1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9"/>
    </row>
    <row r="57" spans="1:40" x14ac:dyDescent="0.25">
      <c r="A57" s="1" t="s">
        <v>23</v>
      </c>
      <c r="B57" s="1"/>
      <c r="C57" s="1">
        <f t="shared" si="10"/>
        <v>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v>1</v>
      </c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9"/>
    </row>
    <row r="58" spans="1:40" x14ac:dyDescent="0.25">
      <c r="A58" s="1" t="s">
        <v>24</v>
      </c>
      <c r="B58" s="1"/>
      <c r="C58" s="1">
        <f t="shared" si="10"/>
        <v>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>
        <v>1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9"/>
    </row>
    <row r="59" spans="1:40" x14ac:dyDescent="0.25">
      <c r="A59" s="1" t="s">
        <v>71</v>
      </c>
      <c r="B59" s="1"/>
      <c r="C59" s="1">
        <f t="shared" si="10"/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9"/>
    </row>
    <row r="60" spans="1:40" x14ac:dyDescent="0.25">
      <c r="A60" s="1" t="s">
        <v>72</v>
      </c>
      <c r="B60" s="1"/>
      <c r="C60" s="1">
        <f t="shared" si="10"/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9"/>
    </row>
    <row r="61" spans="1:40" x14ac:dyDescent="0.25">
      <c r="A61" s="1" t="s">
        <v>73</v>
      </c>
      <c r="B61" s="1"/>
      <c r="C61" s="1">
        <f t="shared" ref="C61" si="12">COUNTA(D61:AN61)</f>
        <v>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>
        <v>1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9"/>
    </row>
    <row r="62" spans="1:40" x14ac:dyDescent="0.25">
      <c r="A62" s="1" t="s">
        <v>121</v>
      </c>
      <c r="B62" s="1"/>
      <c r="C62" s="1">
        <f t="shared" si="10"/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9"/>
    </row>
    <row r="63" spans="1:40" x14ac:dyDescent="0.25">
      <c r="A63" s="2" t="s">
        <v>185</v>
      </c>
      <c r="B63" s="2"/>
      <c r="C63" s="2">
        <f t="shared" si="10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</row>
    <row r="64" spans="1:40" ht="18.75" x14ac:dyDescent="0.3">
      <c r="A64" s="4" t="s">
        <v>113</v>
      </c>
      <c r="B64" s="4">
        <f>SUM(C64:C74)</f>
        <v>13</v>
      </c>
      <c r="C64" s="23">
        <f t="shared" si="10"/>
        <v>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7"/>
    </row>
    <row r="65" spans="1:40" x14ac:dyDescent="0.25">
      <c r="A65" s="1" t="s">
        <v>25</v>
      </c>
      <c r="B65" s="1"/>
      <c r="C65" s="1">
        <f t="shared" si="10"/>
        <v>3</v>
      </c>
      <c r="D65" s="6"/>
      <c r="E65" s="6">
        <v>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v>1</v>
      </c>
      <c r="S65" s="6"/>
      <c r="T65" s="6"/>
      <c r="U65" s="6">
        <v>1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9"/>
    </row>
    <row r="66" spans="1:40" x14ac:dyDescent="0.25">
      <c r="A66" s="1" t="s">
        <v>26</v>
      </c>
      <c r="B66" s="1"/>
      <c r="C66" s="1">
        <f t="shared" ref="C66:C72" si="13">COUNTA(D66:AN66)</f>
        <v>2</v>
      </c>
      <c r="D66" s="6"/>
      <c r="E66" s="6">
        <v>1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>
        <v>1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9"/>
    </row>
    <row r="67" spans="1:40" x14ac:dyDescent="0.25">
      <c r="A67" s="1" t="s">
        <v>144</v>
      </c>
      <c r="B67" s="1"/>
      <c r="C67" s="1">
        <f t="shared" si="13"/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v>1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9"/>
    </row>
    <row r="68" spans="1:40" x14ac:dyDescent="0.25">
      <c r="A68" s="1" t="s">
        <v>102</v>
      </c>
      <c r="B68" s="1"/>
      <c r="C68" s="1">
        <f t="shared" si="13"/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9"/>
    </row>
    <row r="69" spans="1:40" x14ac:dyDescent="0.25">
      <c r="A69" s="1" t="s">
        <v>28</v>
      </c>
      <c r="B69" s="1"/>
      <c r="C69" s="1">
        <f t="shared" ref="C69" si="14">COUNTA(D69:AN69)</f>
        <v>3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>
        <v>1</v>
      </c>
      <c r="Q69" s="6"/>
      <c r="R69" s="6"/>
      <c r="S69" s="6"/>
      <c r="T69" s="6"/>
      <c r="U69" s="6"/>
      <c r="V69" s="6">
        <v>1</v>
      </c>
      <c r="W69" s="6">
        <v>1</v>
      </c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9"/>
    </row>
    <row r="70" spans="1:40" x14ac:dyDescent="0.25">
      <c r="A70" s="1" t="s">
        <v>29</v>
      </c>
      <c r="B70" s="1"/>
      <c r="C70" s="1">
        <f t="shared" si="13"/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32"/>
      <c r="AM70" s="6"/>
      <c r="AN70" s="9"/>
    </row>
    <row r="71" spans="1:40" x14ac:dyDescent="0.25">
      <c r="A71" s="1" t="s">
        <v>34</v>
      </c>
      <c r="B71" s="1"/>
      <c r="C71" s="1">
        <f t="shared" si="13"/>
        <v>2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1</v>
      </c>
      <c r="P71" s="6">
        <v>1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9"/>
    </row>
    <row r="72" spans="1:40" x14ac:dyDescent="0.25">
      <c r="A72" s="1" t="s">
        <v>114</v>
      </c>
      <c r="B72" s="1"/>
      <c r="C72" s="1">
        <f t="shared" si="13"/>
        <v>1</v>
      </c>
      <c r="D72" s="6"/>
      <c r="E72" s="6">
        <v>1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9"/>
    </row>
    <row r="73" spans="1:40" x14ac:dyDescent="0.25">
      <c r="A73" s="1" t="s">
        <v>27</v>
      </c>
      <c r="B73" s="1"/>
      <c r="C73" s="1">
        <f t="shared" si="10"/>
        <v>1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>
        <v>1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9"/>
    </row>
    <row r="74" spans="1:40" x14ac:dyDescent="0.25">
      <c r="A74" s="2" t="s">
        <v>117</v>
      </c>
      <c r="B74" s="2"/>
      <c r="C74" s="2">
        <f t="shared" si="10"/>
        <v>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1"/>
    </row>
    <row r="75" spans="1:40" ht="18.75" x14ac:dyDescent="0.3">
      <c r="A75" s="4" t="s">
        <v>5</v>
      </c>
      <c r="B75" s="4">
        <f>SUM(C75:C88)</f>
        <v>6</v>
      </c>
      <c r="C75" s="23">
        <f t="shared" ref="C75:C138" si="15">COUNTA(D75:AN75)</f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7"/>
    </row>
    <row r="76" spans="1:40" x14ac:dyDescent="0.25">
      <c r="A76" s="1" t="s">
        <v>45</v>
      </c>
      <c r="B76" s="1"/>
      <c r="C76" s="1">
        <f t="shared" si="15"/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9"/>
    </row>
    <row r="77" spans="1:40" x14ac:dyDescent="0.25">
      <c r="A77" s="1" t="s">
        <v>46</v>
      </c>
      <c r="B77" s="1"/>
      <c r="C77" s="1">
        <f t="shared" si="15"/>
        <v>1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1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9"/>
    </row>
    <row r="78" spans="1:40" x14ac:dyDescent="0.25">
      <c r="A78" s="1" t="s">
        <v>47</v>
      </c>
      <c r="B78" s="1"/>
      <c r="C78" s="1">
        <f t="shared" si="15"/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9"/>
    </row>
    <row r="79" spans="1:40" x14ac:dyDescent="0.25">
      <c r="A79" s="1" t="s">
        <v>69</v>
      </c>
      <c r="B79" s="1"/>
      <c r="C79" s="1">
        <f t="shared" si="15"/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9"/>
    </row>
    <row r="80" spans="1:40" x14ac:dyDescent="0.25">
      <c r="A80" s="1" t="s">
        <v>49</v>
      </c>
      <c r="B80" s="1"/>
      <c r="C80" s="1">
        <f t="shared" si="15"/>
        <v>1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1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9"/>
    </row>
    <row r="81" spans="1:40" x14ac:dyDescent="0.25">
      <c r="A81" s="1" t="s">
        <v>82</v>
      </c>
      <c r="B81" s="1"/>
      <c r="C81" s="1">
        <f t="shared" si="15"/>
        <v>2</v>
      </c>
      <c r="D81" s="6"/>
      <c r="E81" s="6">
        <v>1</v>
      </c>
      <c r="F81" s="6"/>
      <c r="G81" s="6"/>
      <c r="H81" s="6"/>
      <c r="I81" s="6"/>
      <c r="J81" s="6"/>
      <c r="K81" s="6"/>
      <c r="L81" s="6"/>
      <c r="M81" s="6"/>
      <c r="N81" s="6"/>
      <c r="O81" s="6">
        <v>1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9"/>
    </row>
    <row r="82" spans="1:40" x14ac:dyDescent="0.25">
      <c r="A82" s="1" t="s">
        <v>86</v>
      </c>
      <c r="B82" s="1"/>
      <c r="C82" s="1">
        <f t="shared" si="15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9"/>
    </row>
    <row r="83" spans="1:40" x14ac:dyDescent="0.25">
      <c r="A83" s="1" t="s">
        <v>87</v>
      </c>
      <c r="B83" s="1"/>
      <c r="C83" s="1">
        <f t="shared" si="15"/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9"/>
    </row>
    <row r="84" spans="1:40" x14ac:dyDescent="0.25">
      <c r="A84" s="1" t="s">
        <v>88</v>
      </c>
      <c r="B84" s="1"/>
      <c r="C84" s="1">
        <f t="shared" si="15"/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9"/>
    </row>
    <row r="85" spans="1:40" x14ac:dyDescent="0.25">
      <c r="A85" s="1" t="s">
        <v>105</v>
      </c>
      <c r="B85" s="1"/>
      <c r="C85" s="1">
        <f t="shared" si="15"/>
        <v>0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9"/>
    </row>
    <row r="86" spans="1:40" x14ac:dyDescent="0.25">
      <c r="A86" s="1" t="s">
        <v>109</v>
      </c>
      <c r="B86" s="1"/>
      <c r="C86" s="1">
        <f t="shared" si="15"/>
        <v>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9"/>
    </row>
    <row r="87" spans="1:40" x14ac:dyDescent="0.25">
      <c r="A87" s="1" t="s">
        <v>48</v>
      </c>
      <c r="B87" s="1"/>
      <c r="C87" s="1">
        <f t="shared" si="15"/>
        <v>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>
        <v>1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9"/>
    </row>
    <row r="88" spans="1:40" x14ac:dyDescent="0.25">
      <c r="A88" s="2" t="s">
        <v>60</v>
      </c>
      <c r="B88" s="2"/>
      <c r="C88" s="2">
        <f t="shared" si="15"/>
        <v>1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1"/>
    </row>
    <row r="89" spans="1:40" ht="18.75" x14ac:dyDescent="0.3">
      <c r="A89" s="4" t="s">
        <v>11</v>
      </c>
      <c r="B89" s="4">
        <f>SUM(C89:C102)</f>
        <v>5</v>
      </c>
      <c r="C89" s="23">
        <f t="shared" si="15"/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7"/>
    </row>
    <row r="90" spans="1:40" x14ac:dyDescent="0.25">
      <c r="A90" s="1" t="s">
        <v>50</v>
      </c>
      <c r="B90" s="1"/>
      <c r="C90" s="1">
        <f t="shared" si="15"/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9"/>
    </row>
    <row r="91" spans="1:40" x14ac:dyDescent="0.25">
      <c r="A91" s="1" t="s">
        <v>51</v>
      </c>
      <c r="B91" s="1"/>
      <c r="C91" s="1">
        <f t="shared" si="15"/>
        <v>1</v>
      </c>
      <c r="D91" s="6"/>
      <c r="E91" s="6"/>
      <c r="F91" s="6">
        <v>1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9"/>
    </row>
    <row r="92" spans="1:40" x14ac:dyDescent="0.25">
      <c r="A92" s="1" t="s">
        <v>52</v>
      </c>
      <c r="B92" s="1"/>
      <c r="C92" s="1">
        <f t="shared" si="15"/>
        <v>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9"/>
    </row>
    <row r="93" spans="1:40" x14ac:dyDescent="0.25">
      <c r="A93" s="1" t="s">
        <v>53</v>
      </c>
      <c r="B93" s="1"/>
      <c r="C93" s="1">
        <f t="shared" si="15"/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9"/>
    </row>
    <row r="94" spans="1:40" x14ac:dyDescent="0.25">
      <c r="A94" s="1" t="s">
        <v>54</v>
      </c>
      <c r="B94" s="1"/>
      <c r="C94" s="1">
        <f t="shared" si="15"/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9"/>
    </row>
    <row r="95" spans="1:40" x14ac:dyDescent="0.25">
      <c r="A95" s="1" t="s">
        <v>55</v>
      </c>
      <c r="B95" s="1"/>
      <c r="C95" s="1">
        <f t="shared" si="15"/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9"/>
    </row>
    <row r="96" spans="1:40" x14ac:dyDescent="0.25">
      <c r="A96" s="1" t="s">
        <v>56</v>
      </c>
      <c r="B96" s="1"/>
      <c r="C96" s="1">
        <f t="shared" si="15"/>
        <v>2</v>
      </c>
      <c r="D96" s="6"/>
      <c r="E96" s="6">
        <v>1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>
        <v>1</v>
      </c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9"/>
    </row>
    <row r="97" spans="1:40" x14ac:dyDescent="0.25">
      <c r="A97" s="1" t="s">
        <v>70</v>
      </c>
      <c r="B97" s="1"/>
      <c r="C97" s="1">
        <f t="shared" si="15"/>
        <v>1</v>
      </c>
      <c r="D97" s="6"/>
      <c r="E97" s="6"/>
      <c r="F97" s="6">
        <v>1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9"/>
    </row>
    <row r="98" spans="1:40" x14ac:dyDescent="0.25">
      <c r="A98" s="1" t="s">
        <v>61</v>
      </c>
      <c r="B98" s="1"/>
      <c r="C98" s="1">
        <f t="shared" si="15"/>
        <v>1</v>
      </c>
      <c r="D98" s="6"/>
      <c r="E98" s="6">
        <v>1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9"/>
    </row>
    <row r="99" spans="1:40" x14ac:dyDescent="0.25">
      <c r="A99" s="1" t="s">
        <v>62</v>
      </c>
      <c r="B99" s="1"/>
      <c r="C99" s="1">
        <f t="shared" si="15"/>
        <v>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9"/>
    </row>
    <row r="100" spans="1:40" x14ac:dyDescent="0.25">
      <c r="A100" s="1" t="s">
        <v>64</v>
      </c>
      <c r="B100" s="1"/>
      <c r="C100" s="1">
        <f t="shared" si="15"/>
        <v>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9"/>
    </row>
    <row r="101" spans="1:40" x14ac:dyDescent="0.25">
      <c r="A101" s="1" t="s">
        <v>63</v>
      </c>
      <c r="B101" s="1"/>
      <c r="C101" s="1">
        <f t="shared" si="15"/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9"/>
    </row>
    <row r="102" spans="1:40" x14ac:dyDescent="0.25">
      <c r="A102" s="2" t="s">
        <v>93</v>
      </c>
      <c r="B102" s="2"/>
      <c r="C102" s="2">
        <f t="shared" si="15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1"/>
    </row>
    <row r="103" spans="1:40" ht="18.75" x14ac:dyDescent="0.3">
      <c r="A103" s="4" t="s">
        <v>122</v>
      </c>
      <c r="B103" s="4">
        <f>SUM(C103:C116)</f>
        <v>1</v>
      </c>
      <c r="C103" s="23">
        <f t="shared" si="15"/>
        <v>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7"/>
    </row>
    <row r="104" spans="1:40" x14ac:dyDescent="0.25">
      <c r="A104" s="1" t="s">
        <v>123</v>
      </c>
      <c r="B104" s="1"/>
      <c r="C104" s="1">
        <f t="shared" si="15"/>
        <v>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9"/>
    </row>
    <row r="105" spans="1:40" x14ac:dyDescent="0.25">
      <c r="A105" s="1" t="s">
        <v>79</v>
      </c>
      <c r="B105" s="1"/>
      <c r="C105" s="1">
        <f t="shared" si="15"/>
        <v>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9"/>
    </row>
    <row r="106" spans="1:40" x14ac:dyDescent="0.25">
      <c r="A106" s="1" t="s">
        <v>94</v>
      </c>
      <c r="B106" s="1"/>
      <c r="C106" s="1">
        <f t="shared" si="15"/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9"/>
    </row>
    <row r="107" spans="1:40" x14ac:dyDescent="0.25">
      <c r="A107" s="1" t="s">
        <v>80</v>
      </c>
      <c r="B107" s="1"/>
      <c r="C107" s="1">
        <f t="shared" si="15"/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9"/>
    </row>
    <row r="108" spans="1:40" x14ac:dyDescent="0.25">
      <c r="A108" s="1" t="s">
        <v>131</v>
      </c>
      <c r="B108" s="1"/>
      <c r="C108" s="1">
        <f t="shared" si="15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9"/>
    </row>
    <row r="109" spans="1:40" x14ac:dyDescent="0.25">
      <c r="A109" s="1" t="s">
        <v>110</v>
      </c>
      <c r="B109" s="1"/>
      <c r="C109" s="1">
        <f t="shared" si="15"/>
        <v>0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9"/>
    </row>
    <row r="110" spans="1:40" x14ac:dyDescent="0.25">
      <c r="A110" s="1" t="s">
        <v>108</v>
      </c>
      <c r="B110" s="1"/>
      <c r="C110" s="1">
        <f t="shared" si="15"/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9"/>
    </row>
    <row r="111" spans="1:40" x14ac:dyDescent="0.25">
      <c r="A111" s="1" t="s">
        <v>136</v>
      </c>
      <c r="B111" s="1"/>
      <c r="C111" s="1">
        <f t="shared" si="15"/>
        <v>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9"/>
    </row>
    <row r="112" spans="1:40" x14ac:dyDescent="0.25">
      <c r="A112" s="1" t="s">
        <v>39</v>
      </c>
      <c r="B112" s="1"/>
      <c r="C112" s="1">
        <f t="shared" si="15"/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9"/>
    </row>
    <row r="113" spans="1:40" x14ac:dyDescent="0.25">
      <c r="A113" s="1" t="s">
        <v>74</v>
      </c>
      <c r="B113" s="1"/>
      <c r="C113" s="1">
        <f t="shared" si="15"/>
        <v>0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9"/>
    </row>
    <row r="114" spans="1:40" x14ac:dyDescent="0.25">
      <c r="A114" s="1" t="s">
        <v>103</v>
      </c>
      <c r="B114" s="1"/>
      <c r="C114" s="1">
        <f t="shared" si="15"/>
        <v>1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>
        <v>1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9"/>
    </row>
    <row r="115" spans="1:40" x14ac:dyDescent="0.25">
      <c r="A115" s="1" t="s">
        <v>140</v>
      </c>
      <c r="B115" s="1"/>
      <c r="C115" s="1">
        <f t="shared" si="15"/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9"/>
    </row>
    <row r="116" spans="1:40" x14ac:dyDescent="0.25">
      <c r="A116" s="2" t="s">
        <v>142</v>
      </c>
      <c r="B116" s="2"/>
      <c r="C116" s="2">
        <f t="shared" si="15"/>
        <v>0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1"/>
    </row>
    <row r="117" spans="1:40" ht="18.75" x14ac:dyDescent="0.3">
      <c r="A117" s="4" t="s">
        <v>12</v>
      </c>
      <c r="B117" s="4">
        <f>SUM(C117:C130)</f>
        <v>3</v>
      </c>
      <c r="C117" s="23">
        <f t="shared" si="15"/>
        <v>0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7"/>
    </row>
    <row r="118" spans="1:40" x14ac:dyDescent="0.25">
      <c r="A118" s="1" t="s">
        <v>68</v>
      </c>
      <c r="B118" s="1"/>
      <c r="C118" s="1">
        <f t="shared" si="15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9"/>
    </row>
    <row r="119" spans="1:40" x14ac:dyDescent="0.25">
      <c r="A119" s="1" t="s">
        <v>35</v>
      </c>
      <c r="B119" s="1"/>
      <c r="C119" s="1">
        <f t="shared" si="15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9"/>
    </row>
    <row r="120" spans="1:40" x14ac:dyDescent="0.25">
      <c r="A120" s="1" t="s">
        <v>36</v>
      </c>
      <c r="B120" s="1"/>
      <c r="C120" s="1">
        <f t="shared" si="15"/>
        <v>1</v>
      </c>
      <c r="D120" s="6"/>
      <c r="E120" s="6"/>
      <c r="F120" s="6"/>
      <c r="G120" s="6"/>
      <c r="H120" s="6"/>
      <c r="I120" s="6">
        <v>1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9"/>
    </row>
    <row r="121" spans="1:40" x14ac:dyDescent="0.25">
      <c r="A121" s="1" t="s">
        <v>128</v>
      </c>
      <c r="B121" s="1"/>
      <c r="C121" s="1">
        <f t="shared" si="15"/>
        <v>1</v>
      </c>
      <c r="D121" s="6"/>
      <c r="E121" s="6"/>
      <c r="F121" s="6"/>
      <c r="G121" s="32"/>
      <c r="H121" s="6"/>
      <c r="I121" s="6"/>
      <c r="J121" s="6"/>
      <c r="K121" s="6"/>
      <c r="L121" s="6"/>
      <c r="M121" s="6"/>
      <c r="N121" s="6"/>
      <c r="O121" s="6">
        <v>1</v>
      </c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9"/>
    </row>
    <row r="122" spans="1:40" x14ac:dyDescent="0.25">
      <c r="A122" s="1" t="s">
        <v>41</v>
      </c>
      <c r="B122" s="1"/>
      <c r="C122" s="1">
        <f t="shared" si="15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9"/>
    </row>
    <row r="123" spans="1:40" x14ac:dyDescent="0.25">
      <c r="A123" s="1" t="s">
        <v>37</v>
      </c>
      <c r="B123" s="1"/>
      <c r="C123" s="1">
        <f t="shared" si="15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9"/>
    </row>
    <row r="124" spans="1:40" x14ac:dyDescent="0.25">
      <c r="A124" s="1" t="s">
        <v>38</v>
      </c>
      <c r="B124" s="1"/>
      <c r="C124" s="1">
        <f t="shared" si="15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9"/>
    </row>
    <row r="125" spans="1:40" x14ac:dyDescent="0.25">
      <c r="A125" s="1" t="s">
        <v>40</v>
      </c>
      <c r="B125" s="1"/>
      <c r="C125" s="1">
        <f t="shared" si="15"/>
        <v>1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>
        <v>1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9"/>
    </row>
    <row r="126" spans="1:40" x14ac:dyDescent="0.25">
      <c r="A126" s="1" t="s">
        <v>42</v>
      </c>
      <c r="B126" s="1"/>
      <c r="C126" s="1">
        <f t="shared" si="15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9"/>
    </row>
    <row r="127" spans="1:40" x14ac:dyDescent="0.25">
      <c r="A127" s="1" t="s">
        <v>67</v>
      </c>
      <c r="B127" s="1"/>
      <c r="C127" s="1">
        <f t="shared" si="15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9"/>
    </row>
    <row r="128" spans="1:40" x14ac:dyDescent="0.25">
      <c r="A128" s="1" t="s">
        <v>138</v>
      </c>
      <c r="B128" s="1"/>
      <c r="C128" s="1">
        <f t="shared" si="15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9"/>
    </row>
    <row r="129" spans="1:40" x14ac:dyDescent="0.25">
      <c r="A129" s="1" t="s">
        <v>75</v>
      </c>
      <c r="B129" s="1"/>
      <c r="C129" s="1">
        <f t="shared" si="15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9"/>
    </row>
    <row r="130" spans="1:40" x14ac:dyDescent="0.25">
      <c r="A130" s="2" t="s">
        <v>91</v>
      </c>
      <c r="B130" s="2"/>
      <c r="C130" s="2">
        <f t="shared" si="15"/>
        <v>0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1"/>
    </row>
    <row r="131" spans="1:40" ht="18.75" x14ac:dyDescent="0.3">
      <c r="A131" s="4" t="s">
        <v>7</v>
      </c>
      <c r="B131" s="4">
        <f>SUM(C131:C144)</f>
        <v>4</v>
      </c>
      <c r="C131" s="23">
        <f t="shared" si="15"/>
        <v>0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7"/>
    </row>
    <row r="132" spans="1:40" x14ac:dyDescent="0.25">
      <c r="A132" s="1" t="s">
        <v>124</v>
      </c>
      <c r="B132" s="1"/>
      <c r="C132" s="1">
        <f t="shared" si="15"/>
        <v>1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>
        <v>1</v>
      </c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9"/>
    </row>
    <row r="133" spans="1:40" x14ac:dyDescent="0.25">
      <c r="A133" s="1" t="s">
        <v>76</v>
      </c>
      <c r="B133" s="1"/>
      <c r="C133" s="1">
        <f t="shared" si="15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9"/>
    </row>
    <row r="134" spans="1:40" x14ac:dyDescent="0.25">
      <c r="A134" s="1" t="s">
        <v>81</v>
      </c>
      <c r="B134" s="1"/>
      <c r="C134" s="1">
        <f t="shared" si="15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9"/>
    </row>
    <row r="135" spans="1:40" x14ac:dyDescent="0.25">
      <c r="A135" s="1" t="s">
        <v>129</v>
      </c>
      <c r="B135" s="1"/>
      <c r="C135" s="1">
        <f t="shared" si="15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9"/>
    </row>
    <row r="136" spans="1:40" x14ac:dyDescent="0.25">
      <c r="A136" s="1" t="s">
        <v>101</v>
      </c>
      <c r="B136" s="1"/>
      <c r="C136" s="1">
        <f t="shared" si="15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9"/>
    </row>
    <row r="137" spans="1:40" x14ac:dyDescent="0.25">
      <c r="A137" s="1" t="s">
        <v>90</v>
      </c>
      <c r="B137" s="1"/>
      <c r="C137" s="1">
        <f t="shared" si="15"/>
        <v>1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>
        <v>1</v>
      </c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9"/>
    </row>
    <row r="138" spans="1:40" x14ac:dyDescent="0.25">
      <c r="A138" s="1" t="s">
        <v>106</v>
      </c>
      <c r="B138" s="1"/>
      <c r="C138" s="1">
        <f t="shared" si="15"/>
        <v>1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>
        <v>1</v>
      </c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9"/>
    </row>
    <row r="139" spans="1:40" x14ac:dyDescent="0.25">
      <c r="A139" s="1" t="s">
        <v>99</v>
      </c>
      <c r="B139" s="1"/>
      <c r="C139" s="1">
        <f t="shared" ref="C139:C177" si="16">COUNTA(D139:AN139)</f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9"/>
    </row>
    <row r="140" spans="1:40" x14ac:dyDescent="0.25">
      <c r="A140" s="1" t="s">
        <v>137</v>
      </c>
      <c r="B140" s="1"/>
      <c r="C140" s="1">
        <f t="shared" si="16"/>
        <v>1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>
        <v>1</v>
      </c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9"/>
    </row>
    <row r="141" spans="1:40" x14ac:dyDescent="0.25">
      <c r="A141" s="1" t="s">
        <v>59</v>
      </c>
      <c r="B141" s="1"/>
      <c r="C141" s="1">
        <f t="shared" si="16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9"/>
    </row>
    <row r="142" spans="1:40" x14ac:dyDescent="0.25">
      <c r="A142" s="1" t="s">
        <v>139</v>
      </c>
      <c r="B142" s="1"/>
      <c r="C142" s="1">
        <f t="shared" si="16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9"/>
    </row>
    <row r="143" spans="1:40" x14ac:dyDescent="0.25">
      <c r="A143" s="1" t="s">
        <v>100</v>
      </c>
      <c r="B143" s="1"/>
      <c r="C143" s="1">
        <f t="shared" si="16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9"/>
    </row>
    <row r="144" spans="1:40" x14ac:dyDescent="0.25">
      <c r="A144" s="15" t="s">
        <v>143</v>
      </c>
      <c r="B144" s="15"/>
      <c r="C144" s="2">
        <f t="shared" si="16"/>
        <v>0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1"/>
    </row>
    <row r="145" spans="1:40" ht="18.75" x14ac:dyDescent="0.3">
      <c r="A145" s="4" t="s">
        <v>9</v>
      </c>
      <c r="B145" s="4">
        <f>SUM(C145:C158)</f>
        <v>3</v>
      </c>
      <c r="C145" s="23">
        <f t="shared" si="16"/>
        <v>0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7"/>
    </row>
    <row r="146" spans="1:40" x14ac:dyDescent="0.25">
      <c r="A146" s="1" t="s">
        <v>57</v>
      </c>
      <c r="B146" s="1"/>
      <c r="C146" s="1">
        <f t="shared" si="16"/>
        <v>1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>
        <v>1</v>
      </c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9"/>
    </row>
    <row r="147" spans="1:40" x14ac:dyDescent="0.25">
      <c r="A147" s="1" t="s">
        <v>126</v>
      </c>
      <c r="B147" s="1"/>
      <c r="C147" s="1">
        <f t="shared" si="16"/>
        <v>1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>
        <v>1</v>
      </c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9"/>
    </row>
    <row r="148" spans="1:40" x14ac:dyDescent="0.25">
      <c r="A148" s="1" t="s">
        <v>58</v>
      </c>
      <c r="B148" s="1"/>
      <c r="C148" s="1">
        <f t="shared" si="16"/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9"/>
    </row>
    <row r="149" spans="1:40" x14ac:dyDescent="0.25">
      <c r="A149" s="1" t="s">
        <v>130</v>
      </c>
      <c r="B149" s="1"/>
      <c r="C149" s="1">
        <f t="shared" si="16"/>
        <v>0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9"/>
    </row>
    <row r="150" spans="1:40" x14ac:dyDescent="0.25">
      <c r="A150" s="1" t="s">
        <v>132</v>
      </c>
      <c r="B150" s="1"/>
      <c r="C150" s="1">
        <f t="shared" si="16"/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9"/>
    </row>
    <row r="151" spans="1:40" x14ac:dyDescent="0.25">
      <c r="A151" s="1" t="s">
        <v>134</v>
      </c>
      <c r="B151" s="1"/>
      <c r="C151" s="1">
        <f t="shared" si="16"/>
        <v>1</v>
      </c>
      <c r="D151" s="6"/>
      <c r="E151" s="6">
        <v>1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9"/>
    </row>
    <row r="152" spans="1:40" x14ac:dyDescent="0.25">
      <c r="A152" s="1" t="s">
        <v>83</v>
      </c>
      <c r="B152" s="1"/>
      <c r="C152" s="1">
        <f t="shared" si="16"/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9"/>
    </row>
    <row r="153" spans="1:40" x14ac:dyDescent="0.25">
      <c r="A153" s="1" t="s">
        <v>84</v>
      </c>
      <c r="B153" s="1"/>
      <c r="C153" s="1">
        <f t="shared" si="16"/>
        <v>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9"/>
    </row>
    <row r="154" spans="1:40" x14ac:dyDescent="0.25">
      <c r="A154" s="1" t="s">
        <v>85</v>
      </c>
      <c r="B154" s="1"/>
      <c r="C154" s="1">
        <f t="shared" si="16"/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9"/>
    </row>
    <row r="155" spans="1:40" x14ac:dyDescent="0.25">
      <c r="A155" s="1" t="s">
        <v>97</v>
      </c>
      <c r="B155" s="1"/>
      <c r="C155" s="1">
        <f t="shared" si="16"/>
        <v>0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9"/>
    </row>
    <row r="156" spans="1:40" x14ac:dyDescent="0.25">
      <c r="A156" s="1" t="s">
        <v>98</v>
      </c>
      <c r="B156" s="1"/>
      <c r="C156" s="1">
        <f t="shared" si="16"/>
        <v>0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9"/>
    </row>
    <row r="157" spans="1:40" x14ac:dyDescent="0.25">
      <c r="A157" s="1" t="s">
        <v>141</v>
      </c>
      <c r="B157" s="1"/>
      <c r="C157" s="1">
        <f t="shared" si="16"/>
        <v>0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9"/>
    </row>
    <row r="158" spans="1:40" x14ac:dyDescent="0.25">
      <c r="A158" s="15" t="s">
        <v>92</v>
      </c>
      <c r="B158" s="15"/>
      <c r="C158" s="2">
        <f t="shared" si="16"/>
        <v>0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1"/>
    </row>
    <row r="159" spans="1:40" ht="18.75" x14ac:dyDescent="0.3">
      <c r="A159" s="4" t="s">
        <v>10</v>
      </c>
      <c r="B159" s="4">
        <f>SUM(C159:C167)</f>
        <v>0</v>
      </c>
      <c r="C159" s="23">
        <f t="shared" si="16"/>
        <v>0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7"/>
    </row>
    <row r="160" spans="1:40" x14ac:dyDescent="0.25">
      <c r="A160" s="1" t="s">
        <v>125</v>
      </c>
      <c r="B160" s="1"/>
      <c r="C160" s="1">
        <f t="shared" si="16"/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9"/>
    </row>
    <row r="161" spans="1:40" x14ac:dyDescent="0.25">
      <c r="A161" s="1" t="s">
        <v>127</v>
      </c>
      <c r="B161" s="1"/>
      <c r="C161" s="1">
        <f t="shared" si="16"/>
        <v>0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9"/>
    </row>
    <row r="162" spans="1:40" x14ac:dyDescent="0.25">
      <c r="A162" s="1" t="s">
        <v>77</v>
      </c>
      <c r="B162" s="1"/>
      <c r="C162" s="1">
        <f t="shared" si="16"/>
        <v>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9"/>
    </row>
    <row r="163" spans="1:40" x14ac:dyDescent="0.25">
      <c r="A163" s="1" t="s">
        <v>43</v>
      </c>
      <c r="B163" s="1"/>
      <c r="C163" s="1">
        <f t="shared" si="16"/>
        <v>0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9"/>
    </row>
    <row r="164" spans="1:40" x14ac:dyDescent="0.25">
      <c r="A164" s="1" t="s">
        <v>133</v>
      </c>
      <c r="B164" s="1"/>
      <c r="C164" s="1">
        <f t="shared" si="16"/>
        <v>0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9"/>
    </row>
    <row r="165" spans="1:40" x14ac:dyDescent="0.25">
      <c r="A165" s="1" t="s">
        <v>135</v>
      </c>
      <c r="B165" s="1"/>
      <c r="C165" s="1">
        <f t="shared" si="16"/>
        <v>0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9"/>
    </row>
    <row r="166" spans="1:40" x14ac:dyDescent="0.25">
      <c r="A166" s="1" t="s">
        <v>104</v>
      </c>
      <c r="B166" s="1"/>
      <c r="C166" s="1">
        <f t="shared" si="16"/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9"/>
    </row>
    <row r="167" spans="1:40" x14ac:dyDescent="0.25">
      <c r="A167" s="2" t="s">
        <v>44</v>
      </c>
      <c r="B167" s="2"/>
      <c r="C167" s="2">
        <f t="shared" si="16"/>
        <v>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1"/>
    </row>
    <row r="168" spans="1:40" ht="18.75" x14ac:dyDescent="0.3">
      <c r="A168" s="4" t="s">
        <v>153</v>
      </c>
      <c r="B168" s="4">
        <f>SUM(C168:C172)</f>
        <v>0</v>
      </c>
      <c r="C168" s="23">
        <f t="shared" si="16"/>
        <v>0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7"/>
    </row>
    <row r="169" spans="1:40" x14ac:dyDescent="0.25">
      <c r="A169" s="1" t="s">
        <v>154</v>
      </c>
      <c r="B169" s="1"/>
      <c r="C169" s="1">
        <f t="shared" si="16"/>
        <v>0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9"/>
    </row>
    <row r="170" spans="1:40" x14ac:dyDescent="0.25">
      <c r="A170" s="1" t="s">
        <v>157</v>
      </c>
      <c r="B170" s="1"/>
      <c r="C170" s="1">
        <f t="shared" si="16"/>
        <v>0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9"/>
    </row>
    <row r="171" spans="1:40" x14ac:dyDescent="0.25">
      <c r="A171" s="1" t="s">
        <v>155</v>
      </c>
      <c r="B171" s="1"/>
      <c r="C171" s="1">
        <f t="shared" si="16"/>
        <v>0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9"/>
    </row>
    <row r="172" spans="1:40" x14ac:dyDescent="0.25">
      <c r="A172" s="2" t="s">
        <v>156</v>
      </c>
      <c r="B172" s="2"/>
      <c r="C172" s="2">
        <f t="shared" si="16"/>
        <v>0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1"/>
    </row>
    <row r="173" spans="1:40" ht="18.75" x14ac:dyDescent="0.3">
      <c r="A173" s="4" t="s">
        <v>176</v>
      </c>
      <c r="B173" s="4">
        <f>SUM(C173:C177)</f>
        <v>0</v>
      </c>
      <c r="C173" s="23">
        <f t="shared" si="16"/>
        <v>0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7"/>
    </row>
    <row r="174" spans="1:40" x14ac:dyDescent="0.25">
      <c r="A174" s="3"/>
      <c r="B174" s="3"/>
      <c r="C174" s="1">
        <f t="shared" si="16"/>
        <v>0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9"/>
    </row>
    <row r="175" spans="1:40" x14ac:dyDescent="0.25">
      <c r="A175" s="3"/>
      <c r="B175" s="3"/>
      <c r="C175" s="1">
        <f t="shared" si="16"/>
        <v>0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9"/>
    </row>
    <row r="176" spans="1:40" x14ac:dyDescent="0.25">
      <c r="A176" s="3"/>
      <c r="B176" s="3"/>
      <c r="C176" s="1">
        <f t="shared" si="16"/>
        <v>0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9"/>
    </row>
    <row r="177" spans="1:40" x14ac:dyDescent="0.25">
      <c r="A177" s="15"/>
      <c r="B177" s="15"/>
      <c r="C177" s="2">
        <f t="shared" si="16"/>
        <v>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1"/>
    </row>
    <row r="178" spans="1:40" x14ac:dyDescent="0.25">
      <c r="C178" s="6"/>
    </row>
    <row r="179" spans="1:40" x14ac:dyDescent="0.25">
      <c r="A179" s="24" t="s">
        <v>158</v>
      </c>
      <c r="B179" s="7"/>
      <c r="C179" s="8"/>
    </row>
    <row r="180" spans="1:40" x14ac:dyDescent="0.25">
      <c r="A180" s="25" t="s">
        <v>162</v>
      </c>
      <c r="B180" s="6"/>
      <c r="C180" s="9">
        <f>MIN(C9:C177)</f>
        <v>0</v>
      </c>
    </row>
    <row r="181" spans="1:40" x14ac:dyDescent="0.25">
      <c r="A181" s="25" t="s">
        <v>163</v>
      </c>
      <c r="B181" s="6"/>
      <c r="C181" s="26">
        <f>AVERAGE(C9:C177)</f>
        <v>0.42011834319526625</v>
      </c>
    </row>
    <row r="182" spans="1:40" x14ac:dyDescent="0.25">
      <c r="A182" s="27" t="s">
        <v>164</v>
      </c>
      <c r="B182" s="10"/>
      <c r="C182" s="11">
        <f>MAX(C9:C177)</f>
        <v>5</v>
      </c>
    </row>
    <row r="183" spans="1:40" x14ac:dyDescent="0.25">
      <c r="C183" s="6"/>
    </row>
    <row r="184" spans="1:40" x14ac:dyDescent="0.25">
      <c r="A184" s="12" t="s">
        <v>166</v>
      </c>
      <c r="B184" s="13"/>
      <c r="C184" s="13">
        <f>SUM(D184:AY184)</f>
        <v>71</v>
      </c>
      <c r="D184" s="13">
        <f t="shared" ref="D184:O184" si="17">COUNTA(D9:D177)</f>
        <v>2</v>
      </c>
      <c r="E184" s="13">
        <f t="shared" si="17"/>
        <v>10</v>
      </c>
      <c r="F184" s="13">
        <f t="shared" si="17"/>
        <v>2</v>
      </c>
      <c r="G184" s="13">
        <f t="shared" si="17"/>
        <v>0</v>
      </c>
      <c r="H184" s="13">
        <f t="shared" si="17"/>
        <v>2</v>
      </c>
      <c r="I184" s="13">
        <f t="shared" si="17"/>
        <v>1</v>
      </c>
      <c r="J184" s="13">
        <f t="shared" si="17"/>
        <v>2</v>
      </c>
      <c r="K184" s="13">
        <f t="shared" si="17"/>
        <v>1</v>
      </c>
      <c r="L184" s="13">
        <f t="shared" si="17"/>
        <v>0</v>
      </c>
      <c r="M184" s="13">
        <f t="shared" si="17"/>
        <v>0</v>
      </c>
      <c r="N184" s="13">
        <f t="shared" si="17"/>
        <v>5</v>
      </c>
      <c r="O184" s="13">
        <f t="shared" si="17"/>
        <v>12</v>
      </c>
      <c r="P184" s="13">
        <f>COUNTA(P9:P177)</f>
        <v>6</v>
      </c>
      <c r="Q184" s="13">
        <f t="shared" ref="Q184:AN184" si="18">COUNTA(Q9:Q177)</f>
        <v>0</v>
      </c>
      <c r="R184" s="13">
        <f t="shared" si="18"/>
        <v>5</v>
      </c>
      <c r="S184" s="13">
        <f t="shared" si="18"/>
        <v>3</v>
      </c>
      <c r="T184" s="13">
        <f t="shared" si="18"/>
        <v>0</v>
      </c>
      <c r="U184" s="13">
        <f t="shared" si="18"/>
        <v>8</v>
      </c>
      <c r="V184" s="13">
        <f t="shared" si="18"/>
        <v>5</v>
      </c>
      <c r="W184" s="13">
        <f t="shared" si="18"/>
        <v>3</v>
      </c>
      <c r="X184" s="13">
        <f t="shared" si="18"/>
        <v>4</v>
      </c>
      <c r="Y184" s="13">
        <f t="shared" si="18"/>
        <v>0</v>
      </c>
      <c r="Z184" s="13">
        <f t="shared" si="18"/>
        <v>0</v>
      </c>
      <c r="AA184" s="13">
        <f t="shared" si="18"/>
        <v>0</v>
      </c>
      <c r="AB184" s="13">
        <f t="shared" si="18"/>
        <v>0</v>
      </c>
      <c r="AC184" s="13">
        <f t="shared" si="18"/>
        <v>0</v>
      </c>
      <c r="AD184" s="13">
        <f t="shared" si="18"/>
        <v>0</v>
      </c>
      <c r="AE184" s="13">
        <f t="shared" si="18"/>
        <v>0</v>
      </c>
      <c r="AF184" s="13">
        <f t="shared" si="18"/>
        <v>0</v>
      </c>
      <c r="AG184" s="13">
        <f t="shared" si="18"/>
        <v>0</v>
      </c>
      <c r="AH184" s="13">
        <f t="shared" si="18"/>
        <v>0</v>
      </c>
      <c r="AI184" s="13">
        <f t="shared" ref="AI184:AL184" si="19">COUNTA(AI9:AI177)</f>
        <v>0</v>
      </c>
      <c r="AJ184" s="13">
        <f t="shared" si="19"/>
        <v>0</v>
      </c>
      <c r="AK184" s="13">
        <f t="shared" si="19"/>
        <v>0</v>
      </c>
      <c r="AL184" s="13">
        <f t="shared" si="19"/>
        <v>0</v>
      </c>
      <c r="AM184" s="13">
        <f t="shared" ref="AM184" si="20">COUNTA(AM9:AM177)</f>
        <v>0</v>
      </c>
      <c r="AN184" s="14">
        <f t="shared" si="18"/>
        <v>0</v>
      </c>
    </row>
    <row r="185" spans="1:40" x14ac:dyDescent="0.25">
      <c r="A185" s="25" t="s">
        <v>160</v>
      </c>
      <c r="B185" s="6"/>
      <c r="C185" s="9">
        <f>MIN(D184:AN184)</f>
        <v>0</v>
      </c>
    </row>
    <row r="186" spans="1:40" ht="15.75" thickBot="1" x14ac:dyDescent="0.3">
      <c r="A186" s="25" t="s">
        <v>159</v>
      </c>
      <c r="B186" s="6"/>
      <c r="C186" s="9">
        <f>AVERAGE(D184:AN184)</f>
        <v>1.9189189189189189</v>
      </c>
    </row>
    <row r="187" spans="1:40" x14ac:dyDescent="0.25">
      <c r="A187" s="27" t="s">
        <v>161</v>
      </c>
      <c r="B187" s="10"/>
      <c r="C187" s="11">
        <f>MAX(D184:AN184)</f>
        <v>12</v>
      </c>
      <c r="E187" s="31" t="s">
        <v>167</v>
      </c>
    </row>
    <row r="188" spans="1:40" x14ac:dyDescent="0.25">
      <c r="E188" s="28">
        <v>1</v>
      </c>
    </row>
    <row r="189" spans="1:40" x14ac:dyDescent="0.25">
      <c r="A189" t="s">
        <v>170</v>
      </c>
      <c r="C189">
        <v>45</v>
      </c>
      <c r="E189" s="28">
        <v>2</v>
      </c>
    </row>
    <row r="190" spans="1:40" x14ac:dyDescent="0.25">
      <c r="A190" t="s">
        <v>173</v>
      </c>
      <c r="C190">
        <v>21</v>
      </c>
      <c r="E190" s="28">
        <v>3</v>
      </c>
    </row>
    <row r="191" spans="1:40" x14ac:dyDescent="0.25">
      <c r="A191" t="s">
        <v>174</v>
      </c>
      <c r="C191">
        <v>0</v>
      </c>
      <c r="E191" s="28">
        <v>4</v>
      </c>
    </row>
    <row r="192" spans="1:40" x14ac:dyDescent="0.25">
      <c r="A192" t="s">
        <v>175</v>
      </c>
      <c r="C192">
        <f>SUM(C190:C191)</f>
        <v>21</v>
      </c>
      <c r="E192" s="28">
        <v>5</v>
      </c>
    </row>
    <row r="193" spans="1:5" x14ac:dyDescent="0.25">
      <c r="A193" t="s">
        <v>171</v>
      </c>
      <c r="C193">
        <v>9</v>
      </c>
      <c r="E193" s="28">
        <v>6</v>
      </c>
    </row>
    <row r="194" spans="1:5" x14ac:dyDescent="0.25">
      <c r="A194" t="s">
        <v>172</v>
      </c>
      <c r="C194">
        <f>C189-C190-C193</f>
        <v>15</v>
      </c>
      <c r="E194" s="28">
        <v>7</v>
      </c>
    </row>
    <row r="195" spans="1:5" x14ac:dyDescent="0.25">
      <c r="A195" t="s">
        <v>238</v>
      </c>
      <c r="C195">
        <f>C189-C193</f>
        <v>36</v>
      </c>
      <c r="E195" s="28">
        <v>8</v>
      </c>
    </row>
    <row r="196" spans="1:5" x14ac:dyDescent="0.25">
      <c r="A196" t="s">
        <v>237</v>
      </c>
      <c r="C196">
        <v>58</v>
      </c>
      <c r="E196" s="28">
        <v>9</v>
      </c>
    </row>
    <row r="197" spans="1:5" x14ac:dyDescent="0.25">
      <c r="E197" s="28">
        <v>10</v>
      </c>
    </row>
  </sheetData>
  <conditionalFormatting sqref="D3:AY5">
    <cfRule type="expression" dxfId="13" priority="3">
      <formula>FIND("Dorado",D3)</formula>
    </cfRule>
  </conditionalFormatting>
  <conditionalFormatting sqref="D2:AY2">
    <cfRule type="expression" dxfId="12" priority="2">
      <formula>COUNT(D9:D177)&gt;0</formula>
    </cfRule>
  </conditionalFormatting>
  <conditionalFormatting sqref="D6:AY8">
    <cfRule type="expression" dxfId="11" priority="1">
      <formula>FIND("Dorado",D6)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>
      <selection activeCell="H33" sqref="H33"/>
    </sheetView>
  </sheetViews>
  <sheetFormatPr defaultRowHeight="15" x14ac:dyDescent="0.25"/>
  <cols>
    <col min="1" max="1" width="16.7109375" customWidth="1"/>
    <col min="2" max="2" width="12.42578125" customWidth="1"/>
    <col min="3" max="3" width="16.140625" bestFit="1" customWidth="1"/>
    <col min="4" max="4" width="19" customWidth="1"/>
    <col min="5" max="6" width="12" bestFit="1" customWidth="1"/>
    <col min="8" max="8" width="13.7109375" bestFit="1" customWidth="1"/>
    <col min="9" max="10" width="8.85546875" bestFit="1" customWidth="1"/>
    <col min="11" max="11" width="14.5703125" bestFit="1" customWidth="1"/>
    <col min="12" max="12" width="8.140625" bestFit="1" customWidth="1"/>
    <col min="13" max="13" width="16.5703125" bestFit="1" customWidth="1"/>
    <col min="14" max="14" width="11" bestFit="1" customWidth="1"/>
    <col min="15" max="15" width="7.85546875" bestFit="1" customWidth="1"/>
    <col min="16" max="16" width="8.140625" bestFit="1" customWidth="1"/>
    <col min="18" max="18" width="7.85546875" bestFit="1" customWidth="1"/>
    <col min="20" max="20" width="4.85546875" bestFit="1" customWidth="1"/>
    <col min="23" max="23" width="12" bestFit="1" customWidth="1"/>
    <col min="24" max="24" width="9.85546875" bestFit="1" customWidth="1"/>
    <col min="25" max="25" width="12" bestFit="1" customWidth="1"/>
    <col min="27" max="27" width="6.5703125" bestFit="1" customWidth="1"/>
    <col min="28" max="28" width="13.7109375" bestFit="1" customWidth="1"/>
    <col min="29" max="29" width="9" bestFit="1" customWidth="1"/>
  </cols>
  <sheetData>
    <row r="1" spans="1:5" x14ac:dyDescent="0.25">
      <c r="A1" s="43" t="s">
        <v>189</v>
      </c>
      <c r="D1" s="43" t="s">
        <v>214</v>
      </c>
      <c r="E1">
        <f t="shared" ref="E1:E34" si="0">COUNTIF(A$1:A$88,D1)</f>
        <v>3</v>
      </c>
    </row>
    <row r="2" spans="1:5" x14ac:dyDescent="0.25">
      <c r="A2" s="43" t="s">
        <v>211</v>
      </c>
      <c r="D2" s="43" t="s">
        <v>212</v>
      </c>
      <c r="E2">
        <f t="shared" si="0"/>
        <v>3</v>
      </c>
    </row>
    <row r="3" spans="1:5" x14ac:dyDescent="0.25">
      <c r="A3" s="43" t="s">
        <v>202</v>
      </c>
      <c r="D3" s="43" t="s">
        <v>202</v>
      </c>
      <c r="E3">
        <f t="shared" si="0"/>
        <v>2</v>
      </c>
    </row>
    <row r="4" spans="1:5" x14ac:dyDescent="0.25">
      <c r="A4" s="43" t="s">
        <v>202</v>
      </c>
      <c r="D4" s="43" t="s">
        <v>205</v>
      </c>
      <c r="E4">
        <f t="shared" si="0"/>
        <v>2</v>
      </c>
    </row>
    <row r="5" spans="1:5" x14ac:dyDescent="0.25">
      <c r="A5" s="43" t="s">
        <v>236</v>
      </c>
      <c r="D5" s="43" t="s">
        <v>231</v>
      </c>
      <c r="E5">
        <f t="shared" si="0"/>
        <v>2</v>
      </c>
    </row>
    <row r="6" spans="1:5" x14ac:dyDescent="0.25">
      <c r="A6" s="43" t="s">
        <v>225</v>
      </c>
      <c r="D6" s="43" t="s">
        <v>195</v>
      </c>
      <c r="E6">
        <f t="shared" si="0"/>
        <v>2</v>
      </c>
    </row>
    <row r="7" spans="1:5" x14ac:dyDescent="0.25">
      <c r="A7" s="43" t="s">
        <v>205</v>
      </c>
      <c r="D7" s="43" t="s">
        <v>190</v>
      </c>
      <c r="E7">
        <f t="shared" si="0"/>
        <v>2</v>
      </c>
    </row>
    <row r="8" spans="1:5" x14ac:dyDescent="0.25">
      <c r="A8" s="43" t="s">
        <v>205</v>
      </c>
      <c r="D8" s="43" t="s">
        <v>215</v>
      </c>
      <c r="E8">
        <f t="shared" si="0"/>
        <v>2</v>
      </c>
    </row>
    <row r="9" spans="1:5" x14ac:dyDescent="0.25">
      <c r="A9" s="43" t="s">
        <v>214</v>
      </c>
      <c r="D9" s="43" t="s">
        <v>196</v>
      </c>
      <c r="E9">
        <f t="shared" si="0"/>
        <v>2</v>
      </c>
    </row>
    <row r="10" spans="1:5" x14ac:dyDescent="0.25">
      <c r="A10" s="43" t="s">
        <v>214</v>
      </c>
      <c r="D10" s="43" t="s">
        <v>204</v>
      </c>
      <c r="E10">
        <f t="shared" si="0"/>
        <v>2</v>
      </c>
    </row>
    <row r="11" spans="1:5" x14ac:dyDescent="0.25">
      <c r="A11" s="43" t="s">
        <v>214</v>
      </c>
      <c r="D11" s="43" t="s">
        <v>209</v>
      </c>
      <c r="E11">
        <f t="shared" si="0"/>
        <v>2</v>
      </c>
    </row>
    <row r="12" spans="1:5" x14ac:dyDescent="0.25">
      <c r="A12" s="43" t="s">
        <v>231</v>
      </c>
      <c r="D12" s="43" t="s">
        <v>189</v>
      </c>
      <c r="E12">
        <f t="shared" si="0"/>
        <v>1</v>
      </c>
    </row>
    <row r="13" spans="1:5" x14ac:dyDescent="0.25">
      <c r="A13" s="43" t="s">
        <v>231</v>
      </c>
      <c r="D13" s="43" t="s">
        <v>211</v>
      </c>
      <c r="E13">
        <f t="shared" si="0"/>
        <v>1</v>
      </c>
    </row>
    <row r="14" spans="1:5" x14ac:dyDescent="0.25">
      <c r="A14" s="43" t="s">
        <v>224</v>
      </c>
      <c r="D14" s="43" t="s">
        <v>236</v>
      </c>
      <c r="E14">
        <f t="shared" si="0"/>
        <v>1</v>
      </c>
    </row>
    <row r="15" spans="1:5" x14ac:dyDescent="0.25">
      <c r="A15" s="43" t="s">
        <v>193</v>
      </c>
      <c r="D15" s="43" t="s">
        <v>225</v>
      </c>
      <c r="E15">
        <f t="shared" si="0"/>
        <v>1</v>
      </c>
    </row>
    <row r="16" spans="1:5" x14ac:dyDescent="0.25">
      <c r="A16" s="43" t="s">
        <v>223</v>
      </c>
      <c r="D16" s="43" t="s">
        <v>224</v>
      </c>
      <c r="E16">
        <f t="shared" si="0"/>
        <v>1</v>
      </c>
    </row>
    <row r="17" spans="1:9" x14ac:dyDescent="0.25">
      <c r="A17" s="43" t="s">
        <v>195</v>
      </c>
      <c r="D17" s="43" t="s">
        <v>193</v>
      </c>
      <c r="E17">
        <f t="shared" si="0"/>
        <v>1</v>
      </c>
    </row>
    <row r="18" spans="1:9" x14ac:dyDescent="0.25">
      <c r="A18" s="43" t="s">
        <v>195</v>
      </c>
      <c r="D18" s="43" t="s">
        <v>223</v>
      </c>
      <c r="E18">
        <f t="shared" si="0"/>
        <v>1</v>
      </c>
    </row>
    <row r="19" spans="1:9" x14ac:dyDescent="0.25">
      <c r="A19" s="43" t="s">
        <v>190</v>
      </c>
      <c r="D19" s="43" t="s">
        <v>229</v>
      </c>
      <c r="E19">
        <f t="shared" si="0"/>
        <v>1</v>
      </c>
    </row>
    <row r="20" spans="1:9" x14ac:dyDescent="0.25">
      <c r="A20" s="43" t="s">
        <v>190</v>
      </c>
      <c r="D20" s="43" t="s">
        <v>194</v>
      </c>
      <c r="E20">
        <f t="shared" si="0"/>
        <v>1</v>
      </c>
    </row>
    <row r="21" spans="1:9" x14ac:dyDescent="0.25">
      <c r="A21" s="43" t="s">
        <v>229</v>
      </c>
      <c r="D21" s="43" t="s">
        <v>187</v>
      </c>
      <c r="E21">
        <f t="shared" si="0"/>
        <v>1</v>
      </c>
    </row>
    <row r="22" spans="1:9" x14ac:dyDescent="0.25">
      <c r="A22" s="43" t="s">
        <v>212</v>
      </c>
      <c r="D22" s="43" t="s">
        <v>192</v>
      </c>
      <c r="E22">
        <f t="shared" si="0"/>
        <v>1</v>
      </c>
    </row>
    <row r="23" spans="1:9" x14ac:dyDescent="0.25">
      <c r="A23" s="43" t="s">
        <v>212</v>
      </c>
      <c r="D23" s="43" t="s">
        <v>230</v>
      </c>
      <c r="E23">
        <f t="shared" si="0"/>
        <v>1</v>
      </c>
      <c r="H23" t="s">
        <v>198</v>
      </c>
      <c r="I23">
        <f>SUM(Data!C3:C5)</f>
        <v>47</v>
      </c>
    </row>
    <row r="24" spans="1:9" x14ac:dyDescent="0.25">
      <c r="A24" s="43" t="s">
        <v>212</v>
      </c>
      <c r="D24" s="43" t="s">
        <v>235</v>
      </c>
      <c r="E24">
        <f t="shared" si="0"/>
        <v>1</v>
      </c>
    </row>
    <row r="25" spans="1:9" x14ac:dyDescent="0.25">
      <c r="A25" s="43" t="s">
        <v>194</v>
      </c>
      <c r="D25" s="43" t="s">
        <v>219</v>
      </c>
      <c r="E25">
        <f t="shared" si="0"/>
        <v>1</v>
      </c>
    </row>
    <row r="26" spans="1:9" x14ac:dyDescent="0.25">
      <c r="A26" s="43" t="s">
        <v>187</v>
      </c>
      <c r="D26" s="43" t="s">
        <v>186</v>
      </c>
      <c r="E26">
        <f t="shared" si="0"/>
        <v>1</v>
      </c>
    </row>
    <row r="27" spans="1:9" x14ac:dyDescent="0.25">
      <c r="A27" s="43" t="s">
        <v>215</v>
      </c>
      <c r="D27" s="43" t="s">
        <v>188</v>
      </c>
      <c r="E27">
        <f t="shared" si="0"/>
        <v>1</v>
      </c>
    </row>
    <row r="28" spans="1:9" x14ac:dyDescent="0.25">
      <c r="A28" s="43" t="s">
        <v>215</v>
      </c>
      <c r="D28" s="43" t="s">
        <v>191</v>
      </c>
      <c r="E28">
        <f t="shared" si="0"/>
        <v>1</v>
      </c>
    </row>
    <row r="29" spans="1:9" x14ac:dyDescent="0.25">
      <c r="A29" s="43" t="s">
        <v>196</v>
      </c>
      <c r="D29" s="43" t="s">
        <v>221</v>
      </c>
      <c r="E29">
        <f t="shared" si="0"/>
        <v>1</v>
      </c>
    </row>
    <row r="30" spans="1:9" x14ac:dyDescent="0.25">
      <c r="A30" s="43" t="s">
        <v>196</v>
      </c>
      <c r="D30" s="43" t="s">
        <v>220</v>
      </c>
      <c r="E30">
        <f t="shared" si="0"/>
        <v>1</v>
      </c>
    </row>
    <row r="31" spans="1:9" x14ac:dyDescent="0.25">
      <c r="A31" s="43" t="s">
        <v>192</v>
      </c>
      <c r="D31" s="43" t="s">
        <v>208</v>
      </c>
      <c r="E31">
        <f t="shared" si="0"/>
        <v>1</v>
      </c>
    </row>
    <row r="32" spans="1:9" x14ac:dyDescent="0.25">
      <c r="A32" s="43" t="s">
        <v>230</v>
      </c>
      <c r="D32" s="43" t="s">
        <v>213</v>
      </c>
      <c r="E32">
        <f t="shared" si="0"/>
        <v>1</v>
      </c>
    </row>
    <row r="33" spans="1:5" x14ac:dyDescent="0.25">
      <c r="A33" s="43" t="s">
        <v>235</v>
      </c>
      <c r="D33" s="43" t="s">
        <v>232</v>
      </c>
      <c r="E33">
        <f t="shared" si="0"/>
        <v>1</v>
      </c>
    </row>
    <row r="34" spans="1:5" x14ac:dyDescent="0.25">
      <c r="A34" s="43" t="s">
        <v>219</v>
      </c>
      <c r="D34" s="43" t="s">
        <v>210</v>
      </c>
      <c r="E34">
        <f t="shared" si="0"/>
        <v>1</v>
      </c>
    </row>
    <row r="35" spans="1:5" x14ac:dyDescent="0.25">
      <c r="A35" s="43" t="s">
        <v>186</v>
      </c>
    </row>
    <row r="36" spans="1:5" x14ac:dyDescent="0.25">
      <c r="A36" s="43" t="s">
        <v>188</v>
      </c>
    </row>
    <row r="37" spans="1:5" x14ac:dyDescent="0.25">
      <c r="A37" s="43" t="s">
        <v>191</v>
      </c>
    </row>
    <row r="38" spans="1:5" x14ac:dyDescent="0.25">
      <c r="A38" s="43" t="s">
        <v>221</v>
      </c>
    </row>
    <row r="39" spans="1:5" x14ac:dyDescent="0.25">
      <c r="A39" s="43" t="s">
        <v>220</v>
      </c>
    </row>
    <row r="40" spans="1:5" x14ac:dyDescent="0.25">
      <c r="A40" s="43" t="s">
        <v>208</v>
      </c>
    </row>
    <row r="41" spans="1:5" x14ac:dyDescent="0.25">
      <c r="A41" s="43" t="s">
        <v>204</v>
      </c>
    </row>
    <row r="42" spans="1:5" x14ac:dyDescent="0.25">
      <c r="A42" s="43" t="s">
        <v>204</v>
      </c>
    </row>
    <row r="43" spans="1:5" x14ac:dyDescent="0.25">
      <c r="A43" s="43" t="s">
        <v>213</v>
      </c>
    </row>
    <row r="44" spans="1:5" x14ac:dyDescent="0.25">
      <c r="A44" s="43" t="s">
        <v>232</v>
      </c>
    </row>
    <row r="45" spans="1:5" x14ac:dyDescent="0.25">
      <c r="A45" s="43" t="s">
        <v>210</v>
      </c>
    </row>
    <row r="46" spans="1:5" x14ac:dyDescent="0.25">
      <c r="A46" s="43" t="s">
        <v>209</v>
      </c>
    </row>
    <row r="47" spans="1:5" x14ac:dyDescent="0.25">
      <c r="A47" s="43" t="s">
        <v>209</v>
      </c>
    </row>
    <row r="48" spans="1:5" x14ac:dyDescent="0.25">
      <c r="A48" s="43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3"/>
    </row>
    <row r="63" spans="1:1" x14ac:dyDescent="0.25">
      <c r="A63" s="43"/>
    </row>
    <row r="64" spans="1:1" x14ac:dyDescent="0.25">
      <c r="A64" s="43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4"/>
    </row>
    <row r="75" spans="1:1" x14ac:dyDescent="0.25">
      <c r="A75" s="45"/>
    </row>
    <row r="79" spans="1:1" x14ac:dyDescent="0.25">
      <c r="A79" s="45"/>
    </row>
    <row r="81" spans="1:4" x14ac:dyDescent="0.25">
      <c r="A81" s="45"/>
    </row>
    <row r="84" spans="1:4" x14ac:dyDescent="0.25">
      <c r="A84" s="44"/>
    </row>
    <row r="86" spans="1:4" x14ac:dyDescent="0.25">
      <c r="A86" s="45"/>
    </row>
    <row r="87" spans="1:4" x14ac:dyDescent="0.25">
      <c r="D87" s="45"/>
    </row>
    <row r="88" spans="1:4" x14ac:dyDescent="0.25">
      <c r="D88" s="45"/>
    </row>
    <row r="89" spans="1:4" x14ac:dyDescent="0.25">
      <c r="A89" s="45"/>
      <c r="D89" s="45"/>
    </row>
    <row r="90" spans="1:4" x14ac:dyDescent="0.25">
      <c r="A90" s="45"/>
    </row>
    <row r="91" spans="1:4" x14ac:dyDescent="0.25">
      <c r="A91" s="45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</sheetData>
  <sortState ref="D1:E34">
    <sortCondition descending="1" ref="E1:E34"/>
  </sortState>
  <conditionalFormatting sqref="A107:A112">
    <cfRule type="expression" dxfId="10" priority="408">
      <formula>AND(COUNT(C$7:C$175)=0,FIND("Hood",A107)&gt;0)</formula>
    </cfRule>
    <cfRule type="expression" dxfId="9" priority="409" stopIfTrue="1">
      <formula>AND(COUNT(C$7:C$175)=1,FIND("Hood",A107)&gt;0)</formula>
    </cfRule>
    <cfRule type="expression" dxfId="8" priority="410" stopIfTrue="1">
      <formula>AND(COUNT(C$7:C$175)&gt;1,FIND("Hood",A107)&gt;0)</formula>
    </cfRule>
  </conditionalFormatting>
  <conditionalFormatting sqref="A1:A73">
    <cfRule type="expression" dxfId="7" priority="4">
      <formula>FIND("Dorado",A1)</formula>
    </cfRule>
  </conditionalFormatting>
  <conditionalFormatting sqref="D1:D34">
    <cfRule type="expression" dxfId="6" priority="1">
      <formula>FIND("Dorado",D1)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H25" sqref="H25"/>
    </sheetView>
  </sheetViews>
  <sheetFormatPr defaultRowHeight="15" x14ac:dyDescent="0.25"/>
  <cols>
    <col min="1" max="1" width="16.7109375" customWidth="1"/>
    <col min="2" max="2" width="12.42578125" customWidth="1"/>
    <col min="3" max="3" width="16.140625" bestFit="1" customWidth="1"/>
    <col min="4" max="4" width="19" customWidth="1"/>
    <col min="5" max="6" width="12" bestFit="1" customWidth="1"/>
    <col min="8" max="8" width="13.7109375" bestFit="1" customWidth="1"/>
    <col min="9" max="10" width="8.85546875" bestFit="1" customWidth="1"/>
    <col min="11" max="11" width="14.5703125" bestFit="1" customWidth="1"/>
    <col min="12" max="12" width="8.140625" bestFit="1" customWidth="1"/>
    <col min="13" max="13" width="16.5703125" bestFit="1" customWidth="1"/>
    <col min="14" max="14" width="11" bestFit="1" customWidth="1"/>
    <col min="15" max="15" width="7.85546875" bestFit="1" customWidth="1"/>
    <col min="16" max="16" width="8.140625" bestFit="1" customWidth="1"/>
    <col min="18" max="18" width="7.85546875" bestFit="1" customWidth="1"/>
    <col min="20" max="20" width="4.85546875" bestFit="1" customWidth="1"/>
    <col min="23" max="23" width="12" bestFit="1" customWidth="1"/>
    <col min="24" max="24" width="9.85546875" bestFit="1" customWidth="1"/>
    <col min="25" max="25" width="12" bestFit="1" customWidth="1"/>
    <col min="27" max="27" width="6.5703125" bestFit="1" customWidth="1"/>
    <col min="28" max="28" width="13.7109375" bestFit="1" customWidth="1"/>
    <col min="29" max="29" width="9" bestFit="1" customWidth="1"/>
  </cols>
  <sheetData>
    <row r="1" spans="1:5" x14ac:dyDescent="0.25">
      <c r="A1" s="46" t="s">
        <v>234</v>
      </c>
      <c r="D1" s="46" t="s">
        <v>203</v>
      </c>
      <c r="E1">
        <f t="shared" ref="E1:E28" si="0">COUNTIF(A$1:A$88,D1)</f>
        <v>2</v>
      </c>
    </row>
    <row r="2" spans="1:5" x14ac:dyDescent="0.25">
      <c r="A2" s="46" t="s">
        <v>227</v>
      </c>
      <c r="D2" s="46" t="s">
        <v>217</v>
      </c>
      <c r="E2">
        <f t="shared" si="0"/>
        <v>2</v>
      </c>
    </row>
    <row r="3" spans="1:5" x14ac:dyDescent="0.25">
      <c r="A3" s="46" t="s">
        <v>226</v>
      </c>
      <c r="D3" s="46" t="s">
        <v>222</v>
      </c>
      <c r="E3">
        <f t="shared" si="0"/>
        <v>2</v>
      </c>
    </row>
    <row r="4" spans="1:5" x14ac:dyDescent="0.25">
      <c r="A4" s="46" t="s">
        <v>207</v>
      </c>
      <c r="D4" s="46" t="s">
        <v>206</v>
      </c>
      <c r="E4">
        <f t="shared" si="0"/>
        <v>2</v>
      </c>
    </row>
    <row r="5" spans="1:5" x14ac:dyDescent="0.25">
      <c r="A5" s="46" t="s">
        <v>216</v>
      </c>
      <c r="D5" s="46" t="s">
        <v>234</v>
      </c>
      <c r="E5">
        <f t="shared" si="0"/>
        <v>1</v>
      </c>
    </row>
    <row r="6" spans="1:5" x14ac:dyDescent="0.25">
      <c r="A6" s="46" t="s">
        <v>203</v>
      </c>
      <c r="D6" s="46" t="s">
        <v>227</v>
      </c>
      <c r="E6">
        <f t="shared" si="0"/>
        <v>1</v>
      </c>
    </row>
    <row r="7" spans="1:5" x14ac:dyDescent="0.25">
      <c r="A7" s="46" t="s">
        <v>203</v>
      </c>
      <c r="D7" s="46" t="s">
        <v>226</v>
      </c>
      <c r="E7">
        <f t="shared" si="0"/>
        <v>1</v>
      </c>
    </row>
    <row r="8" spans="1:5" x14ac:dyDescent="0.25">
      <c r="A8" s="46" t="s">
        <v>228</v>
      </c>
      <c r="D8" s="46" t="s">
        <v>207</v>
      </c>
      <c r="E8">
        <f t="shared" si="0"/>
        <v>1</v>
      </c>
    </row>
    <row r="9" spans="1:5" x14ac:dyDescent="0.25">
      <c r="A9" s="46" t="s">
        <v>217</v>
      </c>
      <c r="D9" s="46" t="s">
        <v>216</v>
      </c>
      <c r="E9">
        <f t="shared" si="0"/>
        <v>1</v>
      </c>
    </row>
    <row r="10" spans="1:5" x14ac:dyDescent="0.25">
      <c r="A10" s="46" t="s">
        <v>217</v>
      </c>
      <c r="D10" s="46" t="s">
        <v>228</v>
      </c>
      <c r="E10">
        <f t="shared" si="0"/>
        <v>1</v>
      </c>
    </row>
    <row r="11" spans="1:5" x14ac:dyDescent="0.25">
      <c r="A11" s="46" t="s">
        <v>233</v>
      </c>
      <c r="D11" s="46" t="s">
        <v>233</v>
      </c>
      <c r="E11">
        <f t="shared" si="0"/>
        <v>1</v>
      </c>
    </row>
    <row r="12" spans="1:5" x14ac:dyDescent="0.25">
      <c r="A12" s="46" t="s">
        <v>222</v>
      </c>
      <c r="D12" s="46" t="s">
        <v>218</v>
      </c>
      <c r="E12">
        <f t="shared" si="0"/>
        <v>1</v>
      </c>
    </row>
    <row r="13" spans="1:5" x14ac:dyDescent="0.25">
      <c r="A13" s="46" t="s">
        <v>222</v>
      </c>
      <c r="E13">
        <f t="shared" si="0"/>
        <v>0</v>
      </c>
    </row>
    <row r="14" spans="1:5" x14ac:dyDescent="0.25">
      <c r="A14" s="46" t="s">
        <v>218</v>
      </c>
      <c r="E14">
        <f t="shared" si="0"/>
        <v>0</v>
      </c>
    </row>
    <row r="15" spans="1:5" x14ac:dyDescent="0.25">
      <c r="A15" s="46" t="s">
        <v>206</v>
      </c>
      <c r="E15">
        <f t="shared" si="0"/>
        <v>0</v>
      </c>
    </row>
    <row r="16" spans="1:5" x14ac:dyDescent="0.25">
      <c r="A16" s="46" t="s">
        <v>206</v>
      </c>
      <c r="E16">
        <f t="shared" si="0"/>
        <v>0</v>
      </c>
    </row>
    <row r="17" spans="1:5" x14ac:dyDescent="0.25">
      <c r="A17" s="46"/>
      <c r="D17" s="43"/>
      <c r="E17">
        <f t="shared" si="0"/>
        <v>0</v>
      </c>
    </row>
    <row r="18" spans="1:5" x14ac:dyDescent="0.25">
      <c r="A18" s="46"/>
      <c r="D18" s="43"/>
      <c r="E18">
        <f t="shared" si="0"/>
        <v>0</v>
      </c>
    </row>
    <row r="19" spans="1:5" x14ac:dyDescent="0.25">
      <c r="A19" s="43"/>
      <c r="D19" s="43"/>
      <c r="E19">
        <f t="shared" si="0"/>
        <v>0</v>
      </c>
    </row>
    <row r="20" spans="1:5" x14ac:dyDescent="0.25">
      <c r="A20" s="43"/>
      <c r="D20" s="43"/>
      <c r="E20">
        <f t="shared" si="0"/>
        <v>0</v>
      </c>
    </row>
    <row r="21" spans="1:5" x14ac:dyDescent="0.25">
      <c r="A21" s="43"/>
      <c r="D21" s="43"/>
      <c r="E21">
        <f t="shared" si="0"/>
        <v>0</v>
      </c>
    </row>
    <row r="22" spans="1:5" x14ac:dyDescent="0.25">
      <c r="A22" s="43"/>
      <c r="D22" s="43"/>
      <c r="E22">
        <f t="shared" si="0"/>
        <v>0</v>
      </c>
    </row>
    <row r="23" spans="1:5" x14ac:dyDescent="0.25">
      <c r="A23" s="43"/>
      <c r="D23" s="43"/>
      <c r="E23">
        <f t="shared" si="0"/>
        <v>0</v>
      </c>
    </row>
    <row r="24" spans="1:5" x14ac:dyDescent="0.25">
      <c r="A24" s="43"/>
      <c r="D24" s="43"/>
      <c r="E24">
        <f t="shared" si="0"/>
        <v>0</v>
      </c>
    </row>
    <row r="25" spans="1:5" x14ac:dyDescent="0.25">
      <c r="A25" s="43"/>
      <c r="D25" s="43"/>
      <c r="E25">
        <f t="shared" si="0"/>
        <v>0</v>
      </c>
    </row>
    <row r="26" spans="1:5" x14ac:dyDescent="0.25">
      <c r="A26" s="43"/>
      <c r="D26" s="43"/>
      <c r="E26">
        <f t="shared" si="0"/>
        <v>0</v>
      </c>
    </row>
    <row r="27" spans="1:5" x14ac:dyDescent="0.25">
      <c r="A27" s="43"/>
      <c r="D27" s="43"/>
      <c r="E27">
        <f t="shared" si="0"/>
        <v>0</v>
      </c>
    </row>
    <row r="28" spans="1:5" x14ac:dyDescent="0.25">
      <c r="A28" s="43"/>
      <c r="D28" s="43"/>
      <c r="E28">
        <f t="shared" si="0"/>
        <v>0</v>
      </c>
    </row>
    <row r="29" spans="1:5" x14ac:dyDescent="0.25">
      <c r="A29" s="43"/>
      <c r="D29" s="43"/>
      <c r="E29">
        <f t="shared" ref="E29:E34" si="1">COUNTIF(A$1:A$88,D29)</f>
        <v>0</v>
      </c>
    </row>
    <row r="30" spans="1:5" x14ac:dyDescent="0.25">
      <c r="A30" s="43"/>
      <c r="D30" s="43"/>
      <c r="E30">
        <f t="shared" si="1"/>
        <v>0</v>
      </c>
    </row>
    <row r="31" spans="1:5" x14ac:dyDescent="0.25">
      <c r="A31" s="43"/>
      <c r="D31" s="43"/>
      <c r="E31">
        <f t="shared" si="1"/>
        <v>0</v>
      </c>
    </row>
    <row r="32" spans="1:5" x14ac:dyDescent="0.25">
      <c r="A32" s="43"/>
      <c r="D32" s="43"/>
      <c r="E32">
        <f t="shared" si="1"/>
        <v>0</v>
      </c>
    </row>
    <row r="33" spans="1:5" x14ac:dyDescent="0.25">
      <c r="A33" s="43"/>
      <c r="D33" s="43"/>
      <c r="E33">
        <f t="shared" si="1"/>
        <v>0</v>
      </c>
    </row>
    <row r="34" spans="1:5" x14ac:dyDescent="0.25">
      <c r="A34" s="43"/>
      <c r="D34" s="43"/>
      <c r="E34">
        <f t="shared" si="1"/>
        <v>0</v>
      </c>
    </row>
    <row r="35" spans="1:5" x14ac:dyDescent="0.25">
      <c r="A35" s="43"/>
    </row>
    <row r="36" spans="1:5" x14ac:dyDescent="0.25">
      <c r="A36" s="43"/>
    </row>
    <row r="37" spans="1:5" x14ac:dyDescent="0.25">
      <c r="A37" s="43"/>
    </row>
    <row r="38" spans="1:5" x14ac:dyDescent="0.25">
      <c r="A38" s="43"/>
    </row>
    <row r="39" spans="1:5" x14ac:dyDescent="0.25">
      <c r="A39" s="43"/>
    </row>
    <row r="40" spans="1:5" x14ac:dyDescent="0.25">
      <c r="A40" s="43"/>
    </row>
    <row r="41" spans="1:5" x14ac:dyDescent="0.25">
      <c r="A41" s="43"/>
    </row>
    <row r="42" spans="1:5" x14ac:dyDescent="0.25">
      <c r="A42" s="43"/>
    </row>
    <row r="43" spans="1:5" x14ac:dyDescent="0.25">
      <c r="A43" s="43"/>
    </row>
    <row r="44" spans="1:5" x14ac:dyDescent="0.25">
      <c r="A44" s="43"/>
    </row>
    <row r="45" spans="1:5" x14ac:dyDescent="0.25">
      <c r="A45" s="43"/>
    </row>
    <row r="46" spans="1:5" x14ac:dyDescent="0.25">
      <c r="A46" s="43"/>
    </row>
    <row r="47" spans="1:5" x14ac:dyDescent="0.25">
      <c r="A47" s="43"/>
    </row>
    <row r="48" spans="1:5" x14ac:dyDescent="0.25">
      <c r="A48" s="43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3"/>
    </row>
    <row r="63" spans="1:1" x14ac:dyDescent="0.25">
      <c r="A63" s="43"/>
    </row>
    <row r="64" spans="1:1" x14ac:dyDescent="0.25">
      <c r="A64" s="43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4"/>
    </row>
    <row r="75" spans="1:1" x14ac:dyDescent="0.25">
      <c r="A75" s="45"/>
    </row>
    <row r="79" spans="1:1" x14ac:dyDescent="0.25">
      <c r="A79" s="45"/>
    </row>
    <row r="81" spans="1:4" x14ac:dyDescent="0.25">
      <c r="A81" s="45"/>
    </row>
    <row r="84" spans="1:4" x14ac:dyDescent="0.25">
      <c r="A84" s="44"/>
    </row>
    <row r="86" spans="1:4" x14ac:dyDescent="0.25">
      <c r="A86" s="45"/>
    </row>
    <row r="87" spans="1:4" x14ac:dyDescent="0.25">
      <c r="D87" s="45"/>
    </row>
    <row r="88" spans="1:4" x14ac:dyDescent="0.25">
      <c r="D88" s="45"/>
    </row>
    <row r="89" spans="1:4" x14ac:dyDescent="0.25">
      <c r="A89" s="45"/>
      <c r="D89" s="45"/>
    </row>
    <row r="90" spans="1:4" x14ac:dyDescent="0.25">
      <c r="A90" s="45"/>
    </row>
    <row r="91" spans="1:4" x14ac:dyDescent="0.25">
      <c r="A91" s="45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</sheetData>
  <sortState ref="D1:E12">
    <sortCondition descending="1" ref="E1:E12"/>
  </sortState>
  <conditionalFormatting sqref="A107:A112">
    <cfRule type="expression" dxfId="5" priority="5">
      <formula>AND(COUNT(C$7:C$175)=0,FIND("Hood",A107)&gt;0)</formula>
    </cfRule>
    <cfRule type="expression" dxfId="4" priority="6" stopIfTrue="1">
      <formula>AND(COUNT(C$7:C$175)=1,FIND("Hood",A107)&gt;0)</formula>
    </cfRule>
    <cfRule type="expression" dxfId="3" priority="7" stopIfTrue="1">
      <formula>AND(COUNT(C$7:C$175)&gt;1,FIND("Hood",A107)&gt;0)</formula>
    </cfRule>
  </conditionalFormatting>
  <conditionalFormatting sqref="A1:A73">
    <cfRule type="expression" dxfId="2" priority="4">
      <formula>FIND("Dorado",A1)</formula>
    </cfRule>
  </conditionalFormatting>
  <conditionalFormatting sqref="D17:D34">
    <cfRule type="expression" dxfId="1" priority="3">
      <formula>FIND("Dorado",D17)</formula>
    </cfRule>
  </conditionalFormatting>
  <conditionalFormatting sqref="D1:D12">
    <cfRule type="expression" dxfId="0" priority="1">
      <formula>FIND("Dorado",D1)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C21" sqref="C21"/>
    </sheetView>
  </sheetViews>
  <sheetFormatPr defaultRowHeight="15" x14ac:dyDescent="0.25"/>
  <cols>
    <col min="1" max="1" width="16.42578125" bestFit="1" customWidth="1"/>
    <col min="2" max="2" width="13.140625" bestFit="1" customWidth="1"/>
    <col min="3" max="3" width="14.85546875" bestFit="1" customWidth="1"/>
  </cols>
  <sheetData>
    <row r="1" spans="1:2" ht="18.75" x14ac:dyDescent="0.3">
      <c r="A1" s="5" t="s">
        <v>0</v>
      </c>
      <c r="B1" s="5">
        <f>Data!B9</f>
        <v>9</v>
      </c>
    </row>
    <row r="2" spans="1:2" ht="18.75" x14ac:dyDescent="0.3">
      <c r="A2" s="4" t="str">
        <f>Data!A20</f>
        <v>Citrus</v>
      </c>
      <c r="B2" s="4">
        <f>Data!B20</f>
        <v>8</v>
      </c>
    </row>
    <row r="3" spans="1:2" ht="18.75" x14ac:dyDescent="0.3">
      <c r="A3" s="4" t="str">
        <f>Data!A31</f>
        <v>Tropical Fruit</v>
      </c>
      <c r="B3" s="4">
        <f>Data!B31</f>
        <v>8</v>
      </c>
    </row>
    <row r="4" spans="1:2" ht="18.75" x14ac:dyDescent="0.3">
      <c r="A4" s="4" t="str">
        <f>Data!A42</f>
        <v>Old Fruit</v>
      </c>
      <c r="B4" s="4">
        <f>Data!B42</f>
        <v>2</v>
      </c>
    </row>
    <row r="5" spans="1:2" ht="18.75" x14ac:dyDescent="0.3">
      <c r="A5" s="4" t="str">
        <f>Data!A53</f>
        <v>Small Fruit</v>
      </c>
      <c r="B5" s="4">
        <f>Data!B53</f>
        <v>6</v>
      </c>
    </row>
    <row r="6" spans="1:2" ht="18.75" x14ac:dyDescent="0.3">
      <c r="A6" s="4" t="str">
        <f>Data!A64</f>
        <v>Large Fruit</v>
      </c>
      <c r="B6" s="4">
        <f>Data!B64</f>
        <v>13</v>
      </c>
    </row>
    <row r="7" spans="1:2" ht="18.75" x14ac:dyDescent="0.3">
      <c r="A7" s="4" t="str">
        <f>Data!A75</f>
        <v>Floral</v>
      </c>
      <c r="B7" s="4">
        <f>Data!B75</f>
        <v>6</v>
      </c>
    </row>
    <row r="8" spans="1:2" ht="18.75" x14ac:dyDescent="0.3">
      <c r="A8" s="4" t="str">
        <f>Data!A89</f>
        <v>Spice</v>
      </c>
      <c r="B8" s="4">
        <f>Data!B89</f>
        <v>5</v>
      </c>
    </row>
    <row r="9" spans="1:2" ht="18.75" x14ac:dyDescent="0.3">
      <c r="A9" s="4" t="str">
        <f>Data!A103</f>
        <v>Herbs</v>
      </c>
      <c r="B9" s="4">
        <f>Data!B103</f>
        <v>1</v>
      </c>
    </row>
    <row r="10" spans="1:2" ht="18.75" x14ac:dyDescent="0.3">
      <c r="A10" s="4" t="str">
        <f>Data!A117</f>
        <v>Vegetable</v>
      </c>
      <c r="B10" s="4">
        <f>Data!B117</f>
        <v>3</v>
      </c>
    </row>
    <row r="11" spans="1:2" ht="18.75" x14ac:dyDescent="0.3">
      <c r="A11" s="4" t="str">
        <f>Data!A131</f>
        <v>Earthy</v>
      </c>
      <c r="B11" s="4">
        <f>Data!B131</f>
        <v>4</v>
      </c>
    </row>
    <row r="12" spans="1:2" ht="18.75" x14ac:dyDescent="0.3">
      <c r="A12" s="4" t="str">
        <f>Data!A145</f>
        <v>Woody</v>
      </c>
      <c r="B12" s="4">
        <f>Data!B145</f>
        <v>3</v>
      </c>
    </row>
    <row r="13" spans="1:2" ht="18.75" x14ac:dyDescent="0.3">
      <c r="A13" s="4" t="str">
        <f>Data!A159</f>
        <v>Animal</v>
      </c>
      <c r="B13" s="4">
        <f>Data!B159</f>
        <v>0</v>
      </c>
    </row>
    <row r="14" spans="1:2" ht="18.75" x14ac:dyDescent="0.3">
      <c r="A14" s="4" t="str">
        <f>Data!A168</f>
        <v>Mineral</v>
      </c>
      <c r="B14" s="4">
        <f>Data!B168</f>
        <v>0</v>
      </c>
    </row>
    <row r="15" spans="1:2" ht="18.75" x14ac:dyDescent="0.3">
      <c r="A15" s="4" t="str">
        <f>Data!A173</f>
        <v>Other</v>
      </c>
      <c r="B15" s="4">
        <f>Data!B173</f>
        <v>0</v>
      </c>
    </row>
    <row r="23" spans="1:4" ht="18.75" customHeight="1" x14ac:dyDescent="0.25">
      <c r="A23" s="47" t="str">
        <f>Data!$A$9</f>
        <v>Bitterness</v>
      </c>
      <c r="B23" s="24" t="str">
        <f>Data!A10</f>
        <v>low</v>
      </c>
      <c r="C23" s="7">
        <f>Data!C10</f>
        <v>2</v>
      </c>
      <c r="D23" s="8"/>
    </row>
    <row r="24" spans="1:4" x14ac:dyDescent="0.25">
      <c r="A24" s="48"/>
      <c r="B24" s="25" t="str">
        <f>Data!A11</f>
        <v>smooth</v>
      </c>
      <c r="C24" s="6">
        <f>Data!C11</f>
        <v>5</v>
      </c>
      <c r="D24" s="9"/>
    </row>
    <row r="25" spans="1:4" x14ac:dyDescent="0.25">
      <c r="A25" s="48"/>
      <c r="B25" s="25" t="str">
        <f>Data!A12</f>
        <v>lingering</v>
      </c>
      <c r="C25" s="6">
        <f>Data!C12</f>
        <v>2</v>
      </c>
      <c r="D25" s="9"/>
    </row>
    <row r="26" spans="1:4" x14ac:dyDescent="0.25">
      <c r="A26" s="48"/>
      <c r="B26" s="25" t="str">
        <f>Data!A13</f>
        <v>acrid</v>
      </c>
      <c r="C26" s="6">
        <f>Data!C13</f>
        <v>0</v>
      </c>
      <c r="D26" s="9"/>
    </row>
    <row r="27" spans="1:4" x14ac:dyDescent="0.25">
      <c r="A27" s="48"/>
      <c r="B27" s="25" t="str">
        <f>Data!A14</f>
        <v>harsh</v>
      </c>
      <c r="C27" s="6">
        <f>Data!C14</f>
        <v>0</v>
      </c>
      <c r="D27" s="9"/>
    </row>
    <row r="28" spans="1:4" ht="18.75" customHeight="1" x14ac:dyDescent="0.25">
      <c r="A28" s="47" t="str">
        <f>Data!$A$15</f>
        <v>Other Taste</v>
      </c>
      <c r="B28" s="24" t="str">
        <f>Data!A16</f>
        <v>sweet</v>
      </c>
      <c r="C28" s="7"/>
      <c r="D28" s="8">
        <f>Data!C16</f>
        <v>3</v>
      </c>
    </row>
    <row r="29" spans="1:4" x14ac:dyDescent="0.25">
      <c r="A29" s="48"/>
      <c r="B29" s="25" t="str">
        <f>Data!A17</f>
        <v>salt</v>
      </c>
      <c r="C29" s="6"/>
      <c r="D29" s="9">
        <f>Data!C17</f>
        <v>0</v>
      </c>
    </row>
    <row r="30" spans="1:4" x14ac:dyDescent="0.25">
      <c r="A30" s="48"/>
      <c r="B30" s="25" t="str">
        <f>Data!A18</f>
        <v>sour</v>
      </c>
      <c r="C30" s="6"/>
      <c r="D30" s="9">
        <f>Data!C18</f>
        <v>0</v>
      </c>
    </row>
    <row r="31" spans="1:4" x14ac:dyDescent="0.25">
      <c r="A31" s="49"/>
      <c r="B31" s="27" t="str">
        <f>Data!A19</f>
        <v>savory</v>
      </c>
      <c r="C31" s="10"/>
      <c r="D31" s="11">
        <f>Data!C19</f>
        <v>0</v>
      </c>
    </row>
    <row r="34" spans="1:2" x14ac:dyDescent="0.25">
      <c r="A34" t="s">
        <v>197</v>
      </c>
      <c r="B34">
        <f>SUM(B2:B15,C23:C27,D28:D31)</f>
        <v>71</v>
      </c>
    </row>
  </sheetData>
  <mergeCells count="2">
    <mergeCell ref="A23:A27"/>
    <mergeCell ref="A28:A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H31" sqref="H31"/>
    </sheetView>
  </sheetViews>
  <sheetFormatPr defaultRowHeight="15" x14ac:dyDescent="0.25"/>
  <sheetData>
    <row r="1" spans="1:2" x14ac:dyDescent="0.25">
      <c r="A1" s="31" t="s">
        <v>167</v>
      </c>
      <c r="B1" s="31" t="s">
        <v>169</v>
      </c>
    </row>
    <row r="2" spans="1:2" x14ac:dyDescent="0.25">
      <c r="A2" s="28">
        <v>1</v>
      </c>
      <c r="B2" s="29">
        <v>7</v>
      </c>
    </row>
    <row r="3" spans="1:2" x14ac:dyDescent="0.25">
      <c r="A3" s="28">
        <v>2</v>
      </c>
      <c r="B3" s="29">
        <v>4</v>
      </c>
    </row>
    <row r="4" spans="1:2" x14ac:dyDescent="0.25">
      <c r="A4" s="28">
        <v>3</v>
      </c>
      <c r="B4" s="29">
        <v>4</v>
      </c>
    </row>
    <row r="5" spans="1:2" x14ac:dyDescent="0.25">
      <c r="A5" s="28">
        <v>4</v>
      </c>
      <c r="B5" s="29">
        <v>2</v>
      </c>
    </row>
    <row r="6" spans="1:2" x14ac:dyDescent="0.25">
      <c r="A6" s="28">
        <v>5</v>
      </c>
      <c r="B6" s="29">
        <v>1</v>
      </c>
    </row>
    <row r="7" spans="1:2" x14ac:dyDescent="0.25">
      <c r="A7" s="28">
        <v>6</v>
      </c>
      <c r="B7" s="29">
        <v>3</v>
      </c>
    </row>
    <row r="8" spans="1:2" x14ac:dyDescent="0.25">
      <c r="A8" s="28">
        <v>7</v>
      </c>
      <c r="B8" s="29">
        <v>0</v>
      </c>
    </row>
    <row r="9" spans="1:2" x14ac:dyDescent="0.25">
      <c r="A9" s="28">
        <v>8</v>
      </c>
      <c r="B9" s="29">
        <v>0</v>
      </c>
    </row>
    <row r="10" spans="1:2" x14ac:dyDescent="0.25">
      <c r="A10" s="28">
        <v>9</v>
      </c>
      <c r="B10" s="29">
        <v>0</v>
      </c>
    </row>
    <row r="11" spans="1:2" x14ac:dyDescent="0.25">
      <c r="A11" s="28">
        <v>10</v>
      </c>
      <c r="B11" s="29">
        <v>0</v>
      </c>
    </row>
    <row r="12" spans="1:2" ht="15.75" thickBot="1" x14ac:dyDescent="0.3">
      <c r="A12" s="30" t="s">
        <v>168</v>
      </c>
      <c r="B12" s="30">
        <v>1</v>
      </c>
    </row>
  </sheetData>
  <sortState ref="A2:A11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Varieties</vt:lpstr>
      <vt:lpstr>Malts</vt:lpstr>
      <vt:lpstr>Descriptors</vt:lpstr>
      <vt:lpstr>descriptors per person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2013-04-15T03:29:45Z</dcterms:modified>
</cp:coreProperties>
</file>